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q\Documents\"/>
    </mc:Choice>
  </mc:AlternateContent>
  <bookViews>
    <workbookView xWindow="120" yWindow="165" windowWidth="19425" windowHeight="11025"/>
  </bookViews>
  <sheets>
    <sheet name="Total Anlæg" sheetId="1" r:id="rId1"/>
    <sheet name="1 Økonomi og Erhverv" sheetId="8" r:id="rId2"/>
    <sheet name="2 Plan og Teknik" sheetId="6" r:id="rId3"/>
    <sheet name="3 Børn og Lær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definedNames>
    <definedName name="_xlnm._FilterDatabase" localSheetId="2" hidden="1">'2 Plan og Teknik'!$A$3:$K$55</definedName>
    <definedName name="_xlnm.Print_Area" localSheetId="2">'2 Plan og Teknik'!$A$1:$K$62</definedName>
    <definedName name="_xlnm.Print_Titles" localSheetId="2">'2 Plan og Teknik'!$D:$D</definedName>
  </definedNames>
  <calcPr calcId="152511"/>
</workbook>
</file>

<file path=xl/calcChain.xml><?xml version="1.0" encoding="utf-8"?>
<calcChain xmlns="http://schemas.openxmlformats.org/spreadsheetml/2006/main">
  <c r="I20" i="1" l="1"/>
  <c r="H20" i="1"/>
  <c r="G20" i="1"/>
  <c r="F20" i="1"/>
  <c r="H49" i="1" l="1"/>
  <c r="G49" i="1"/>
  <c r="F49" i="1"/>
  <c r="H48" i="1"/>
  <c r="I48" i="1" s="1"/>
  <c r="G48" i="1"/>
  <c r="F48" i="1"/>
  <c r="H47" i="1"/>
  <c r="G47" i="1"/>
  <c r="F47" i="1"/>
  <c r="H45" i="1"/>
  <c r="G45" i="1"/>
  <c r="F45" i="1"/>
  <c r="H43" i="1"/>
  <c r="G43" i="1"/>
  <c r="F43" i="1"/>
  <c r="H42" i="1"/>
  <c r="G42" i="1"/>
  <c r="F42" i="1"/>
  <c r="H39" i="1"/>
  <c r="G39" i="1"/>
  <c r="F39" i="1"/>
  <c r="H38" i="1"/>
  <c r="G38" i="1"/>
  <c r="F38" i="1"/>
  <c r="I38" i="1" s="1"/>
  <c r="H37" i="1"/>
  <c r="G37" i="1"/>
  <c r="F37" i="1"/>
  <c r="H35" i="1"/>
  <c r="G35" i="1"/>
  <c r="F35" i="1"/>
  <c r="H34" i="1"/>
  <c r="G34" i="1"/>
  <c r="F34" i="1"/>
  <c r="I47" i="1"/>
  <c r="I39" i="1"/>
  <c r="J15" i="1"/>
  <c r="I43" i="1" l="1"/>
  <c r="I49" i="1"/>
  <c r="I45" i="1"/>
  <c r="I42" i="1"/>
  <c r="I37" i="1"/>
  <c r="I35" i="1"/>
  <c r="I34" i="1"/>
  <c r="G14" i="1"/>
  <c r="G27" i="1" s="1"/>
  <c r="H14" i="1"/>
  <c r="I14" i="1"/>
  <c r="F14" i="1"/>
  <c r="F27" i="1" s="1"/>
  <c r="G13" i="1"/>
  <c r="G26" i="1" s="1"/>
  <c r="H13" i="1"/>
  <c r="I13" i="1"/>
  <c r="F13" i="1"/>
  <c r="F26" i="1" s="1"/>
  <c r="J13" i="1" l="1"/>
  <c r="I26" i="1" s="1"/>
  <c r="H26" i="1"/>
  <c r="J14" i="1"/>
  <c r="I27" i="1" s="1"/>
  <c r="H27" i="1"/>
  <c r="I16" i="7"/>
  <c r="H48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J62" i="6" l="1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69" i="3" l="1"/>
  <c r="I69" i="3"/>
  <c r="I16" i="3" l="1"/>
  <c r="H67" i="3"/>
  <c r="H66" i="3"/>
  <c r="H65" i="3"/>
  <c r="I65" i="3" s="1"/>
  <c r="H64" i="3"/>
  <c r="H63" i="3"/>
  <c r="I62" i="3"/>
  <c r="H62" i="3"/>
  <c r="H61" i="3"/>
  <c r="I61" i="3" s="1"/>
  <c r="H60" i="3"/>
  <c r="I60" i="3" s="1"/>
  <c r="I59" i="3"/>
  <c r="H59" i="3"/>
  <c r="I58" i="3"/>
  <c r="H58" i="3"/>
  <c r="H57" i="3"/>
  <c r="I57" i="3" s="1"/>
  <c r="I56" i="3"/>
  <c r="H56" i="3"/>
  <c r="I55" i="3"/>
  <c r="H55" i="3"/>
  <c r="I54" i="3"/>
  <c r="H54" i="3"/>
  <c r="I53" i="3"/>
  <c r="H53" i="3"/>
  <c r="H52" i="3"/>
  <c r="I52" i="3" s="1"/>
  <c r="H51" i="3"/>
  <c r="I51" i="3" s="1"/>
  <c r="I50" i="3"/>
  <c r="H50" i="3"/>
  <c r="H49" i="3"/>
  <c r="I49" i="3" s="1"/>
  <c r="I48" i="3"/>
  <c r="H48" i="3"/>
  <c r="I47" i="3"/>
  <c r="H47" i="3"/>
  <c r="H46" i="3"/>
  <c r="I46" i="3" s="1"/>
  <c r="I45" i="3"/>
  <c r="H45" i="3"/>
  <c r="I44" i="3"/>
  <c r="H44" i="3"/>
  <c r="H43" i="3"/>
  <c r="I43" i="3" s="1"/>
  <c r="H42" i="3"/>
  <c r="I42" i="3" s="1"/>
  <c r="I41" i="3"/>
  <c r="H41" i="3"/>
  <c r="H40" i="3"/>
  <c r="I40" i="3" s="1"/>
  <c r="H39" i="3"/>
  <c r="I39" i="3" s="1"/>
  <c r="I38" i="3"/>
  <c r="H38" i="3"/>
  <c r="I37" i="3"/>
  <c r="H37" i="3"/>
  <c r="F36" i="3"/>
  <c r="H36" i="3" s="1"/>
  <c r="I36" i="3" s="1"/>
  <c r="H35" i="3"/>
  <c r="H34" i="3"/>
  <c r="I34" i="3" s="1"/>
  <c r="I33" i="3"/>
  <c r="H33" i="3"/>
  <c r="I32" i="3"/>
  <c r="H32" i="3"/>
  <c r="H31" i="3"/>
  <c r="I31" i="3" s="1"/>
  <c r="H30" i="3"/>
  <c r="H29" i="3"/>
  <c r="I29" i="3" s="1"/>
  <c r="I28" i="3"/>
  <c r="H28" i="3"/>
  <c r="I27" i="3"/>
  <c r="H27" i="3"/>
  <c r="I26" i="3"/>
  <c r="H26" i="3"/>
  <c r="H25" i="3"/>
  <c r="I25" i="3" s="1"/>
  <c r="I24" i="3"/>
  <c r="H24" i="3"/>
  <c r="H23" i="3"/>
  <c r="I23" i="3" s="1"/>
  <c r="I22" i="3"/>
  <c r="H22" i="3"/>
  <c r="I21" i="3"/>
  <c r="H21" i="3"/>
  <c r="I20" i="3"/>
  <c r="H20" i="3"/>
  <c r="H19" i="3"/>
  <c r="I19" i="3" s="1"/>
  <c r="H18" i="3"/>
  <c r="I18" i="3" s="1"/>
  <c r="I17" i="3"/>
  <c r="H17" i="3"/>
  <c r="H16" i="3"/>
  <c r="F15" i="3"/>
  <c r="H15" i="3" s="1"/>
  <c r="I15" i="3" s="1"/>
  <c r="H14" i="3"/>
  <c r="I13" i="3"/>
  <c r="H13" i="3"/>
  <c r="H12" i="3"/>
  <c r="I12" i="3" s="1"/>
  <c r="H11" i="3"/>
  <c r="H10" i="3"/>
  <c r="I10" i="3" s="1"/>
  <c r="H9" i="3"/>
  <c r="I8" i="3"/>
  <c r="H8" i="3"/>
  <c r="H7" i="3"/>
  <c r="G36" i="8" l="1"/>
  <c r="H61" i="6" l="1"/>
  <c r="I61" i="6"/>
  <c r="J61" i="6"/>
  <c r="H60" i="6"/>
  <c r="I60" i="6"/>
  <c r="J60" i="6"/>
  <c r="H59" i="6"/>
  <c r="I59" i="6"/>
  <c r="J59" i="6"/>
  <c r="G61" i="6"/>
  <c r="G60" i="6"/>
  <c r="G59" i="6"/>
  <c r="I22" i="4" l="1"/>
  <c r="I17" i="2" l="1"/>
  <c r="I18" i="2"/>
  <c r="I13" i="2"/>
  <c r="F57" i="6" l="1"/>
  <c r="E57" i="6"/>
  <c r="G51" i="4"/>
  <c r="F51" i="4"/>
  <c r="E51" i="4"/>
  <c r="D51" i="4"/>
  <c r="G22" i="4"/>
  <c r="F22" i="4"/>
  <c r="E22" i="4"/>
  <c r="D22" i="4"/>
  <c r="I31" i="2"/>
  <c r="G31" i="2"/>
  <c r="F31" i="2"/>
  <c r="D31" i="2"/>
  <c r="D12" i="1" s="1"/>
  <c r="E31" i="2"/>
  <c r="E12" i="1" s="1"/>
  <c r="H8" i="2"/>
  <c r="H9" i="2"/>
  <c r="H10" i="2"/>
  <c r="H13" i="2"/>
  <c r="H14" i="2"/>
  <c r="H16" i="2"/>
  <c r="H17" i="2"/>
  <c r="H18" i="2"/>
  <c r="H19" i="2"/>
  <c r="H20" i="2"/>
  <c r="H21" i="2"/>
  <c r="H7" i="2"/>
  <c r="H8" i="5"/>
  <c r="H9" i="5"/>
  <c r="H10" i="5"/>
  <c r="H19" i="5" s="1"/>
  <c r="H11" i="5"/>
  <c r="H12" i="5"/>
  <c r="H13" i="5"/>
  <c r="H14" i="5"/>
  <c r="H15" i="5"/>
  <c r="H16" i="5"/>
  <c r="H7" i="5"/>
  <c r="G19" i="5"/>
  <c r="I19" i="5"/>
  <c r="H8" i="7"/>
  <c r="H9" i="7"/>
  <c r="H10" i="7"/>
  <c r="H11" i="7"/>
  <c r="H12" i="7"/>
  <c r="H7" i="7"/>
  <c r="H29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51" i="4" l="1"/>
  <c r="H22" i="4"/>
  <c r="H34" i="8"/>
  <c r="I36" i="8"/>
  <c r="H5" i="8" l="1"/>
  <c r="H30" i="8"/>
  <c r="H31" i="8"/>
  <c r="H32" i="8"/>
  <c r="H33" i="8"/>
  <c r="H24" i="2" l="1"/>
  <c r="H25" i="2"/>
  <c r="H26" i="2"/>
  <c r="H27" i="2"/>
  <c r="H28" i="2"/>
  <c r="H23" i="2"/>
  <c r="H31" i="2" l="1"/>
  <c r="F16" i="7"/>
  <c r="G16" i="7"/>
  <c r="H16" i="7"/>
  <c r="H57" i="6" l="1"/>
  <c r="J57" i="6"/>
  <c r="I57" i="6"/>
  <c r="G57" i="6"/>
  <c r="H62" i="6" l="1"/>
  <c r="H53" i="4"/>
  <c r="F53" i="4"/>
  <c r="I53" i="4"/>
  <c r="E53" i="4"/>
  <c r="E14" i="1" s="1"/>
  <c r="F12" i="1"/>
  <c r="F25" i="1" s="1"/>
  <c r="I12" i="1"/>
  <c r="H12" i="1"/>
  <c r="G12" i="1"/>
  <c r="G25" i="1" s="1"/>
  <c r="J12" i="1" l="1"/>
  <c r="I25" i="1" s="1"/>
  <c r="H25" i="1"/>
  <c r="G53" i="4"/>
  <c r="D53" i="4"/>
  <c r="D14" i="1" s="1"/>
  <c r="F19" i="5" l="1"/>
  <c r="E19" i="5"/>
  <c r="D19" i="5"/>
  <c r="E16" i="7"/>
  <c r="D16" i="7"/>
  <c r="G69" i="3"/>
  <c r="F69" i="3"/>
  <c r="E69" i="3"/>
  <c r="D69" i="3"/>
  <c r="F36" i="8" l="1"/>
  <c r="F7" i="1" s="1"/>
  <c r="G8" i="1" l="1"/>
  <c r="G21" i="1" s="1"/>
  <c r="H8" i="1"/>
  <c r="F8" i="1" l="1"/>
  <c r="F21" i="1" s="1"/>
  <c r="G62" i="6"/>
  <c r="D36" i="8"/>
  <c r="E36" i="8"/>
  <c r="G9" i="1" l="1"/>
  <c r="G22" i="1" s="1"/>
  <c r="H36" i="8" l="1"/>
  <c r="I62" i="6" l="1"/>
  <c r="I11" i="1" l="1"/>
  <c r="I10" i="1"/>
  <c r="I9" i="1"/>
  <c r="I7" i="1"/>
  <c r="J7" i="1" s="1"/>
  <c r="I8" i="1"/>
  <c r="D7" i="1"/>
  <c r="H24" i="1" l="1"/>
  <c r="H22" i="1"/>
  <c r="H23" i="1"/>
  <c r="J8" i="1"/>
  <c r="I21" i="1" s="1"/>
  <c r="H21" i="1"/>
  <c r="I16" i="1"/>
  <c r="D11" i="1"/>
  <c r="E11" i="1"/>
  <c r="F11" i="1"/>
  <c r="F24" i="1" s="1"/>
  <c r="G11" i="1"/>
  <c r="G24" i="1" s="1"/>
  <c r="D10" i="1"/>
  <c r="E10" i="1"/>
  <c r="F10" i="1"/>
  <c r="F23" i="1" s="1"/>
  <c r="G10" i="1"/>
  <c r="G23" i="1" s="1"/>
  <c r="D9" i="1"/>
  <c r="E9" i="1"/>
  <c r="F9" i="1"/>
  <c r="F22" i="1" s="1"/>
  <c r="D8" i="1"/>
  <c r="E8" i="1"/>
  <c r="E7" i="1"/>
  <c r="G7" i="1"/>
  <c r="J9" i="1" l="1"/>
  <c r="I22" i="1" s="1"/>
  <c r="H28" i="1"/>
  <c r="J10" i="1"/>
  <c r="I23" i="1" s="1"/>
  <c r="J11" i="1"/>
  <c r="I24" i="1" s="1"/>
  <c r="D16" i="1"/>
  <c r="E16" i="1"/>
  <c r="G16" i="1"/>
  <c r="G28" i="1" s="1"/>
  <c r="F16" i="1"/>
  <c r="F28" i="1" s="1"/>
  <c r="H9" i="1"/>
  <c r="H11" i="1"/>
  <c r="H10" i="1"/>
  <c r="H7" i="1"/>
  <c r="J16" i="1" l="1"/>
  <c r="I28" i="1" s="1"/>
  <c r="H16" i="1"/>
</calcChain>
</file>

<file path=xl/sharedStrings.xml><?xml version="1.0" encoding="utf-8"?>
<sst xmlns="http://schemas.openxmlformats.org/spreadsheetml/2006/main" count="751" uniqueCount="534">
  <si>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</si>
  <si>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</si>
  <si>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</si>
  <si>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</si>
  <si>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</si>
  <si>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</si>
  <si>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</si>
  <si>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</si>
  <si>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</si>
  <si>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</si>
  <si>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</si>
  <si>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</si>
  <si>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</si>
  <si>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</si>
  <si>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</si>
  <si>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</si>
  <si>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</si>
  <si>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</si>
  <si>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</si>
  <si>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</si>
  <si>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</si>
  <si>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</si>
  <si>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</si>
  <si>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</si>
  <si>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</si>
  <si>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</si>
  <si>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</si>
  <si>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</si>
  <si>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Total anlæg</t>
  </si>
  <si>
    <t>Status</t>
  </si>
  <si>
    <t>301840</t>
  </si>
  <si>
    <t>514840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</si>
  <si>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</si>
  <si>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</si>
  <si>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</si>
  <si>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</si>
  <si>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</si>
  <si>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</si>
  <si>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</si>
  <si>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</si>
  <si>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</si>
  <si>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</si>
  <si>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</si>
  <si>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</si>
  <si>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002836</t>
  </si>
  <si>
    <t>Kastanjevangen i Sig</t>
  </si>
  <si>
    <t>Degnevænget, Tistrup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</si>
  <si>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</si>
  <si>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</si>
  <si>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</si>
  <si>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</si>
  <si>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</si>
  <si>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</si>
  <si>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</si>
  <si>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</si>
  <si>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</si>
  <si>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010807</t>
  </si>
  <si>
    <t xml:space="preserve">Vedligeholdelse af kommunale bygninger - Central Pulje 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</si>
  <si>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</si>
  <si>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</si>
  <si>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</si>
  <si>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</si>
  <si>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</si>
  <si>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</si>
  <si>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</si>
  <si>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</si>
  <si>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</si>
  <si>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</si>
  <si>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</si>
  <si>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</si>
  <si>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</si>
  <si>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</si>
  <si>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</si>
  <si>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</si>
  <si>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</si>
  <si>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015832</t>
  </si>
  <si>
    <t>Områdefornyelse varde Midtby - oplevelsesloop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</si>
  <si>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</si>
  <si>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</si>
  <si>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</si>
  <si>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</si>
  <si>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</si>
  <si>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</si>
  <si>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</si>
  <si>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</si>
  <si>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</si>
  <si>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</si>
  <si>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</si>
  <si>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</si>
  <si>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</si>
  <si>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222898</t>
  </si>
  <si>
    <t>222908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</si>
  <si>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</si>
  <si>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</si>
  <si>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</si>
  <si>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</si>
  <si>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</si>
  <si>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</si>
  <si>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</si>
  <si>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</si>
  <si>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</si>
  <si>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</si>
  <si>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</si>
  <si>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</si>
  <si>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</si>
  <si>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013865</t>
  </si>
  <si>
    <t>Energibesparende foranstaltninger - skolerne</t>
  </si>
  <si>
    <t>318840</t>
  </si>
  <si>
    <t>350840</t>
  </si>
  <si>
    <t>Energibesparende foranst. - Biblioteker</t>
  </si>
  <si>
    <t>Engergibesp. foranst. - Integrerede daginstitutioner</t>
  </si>
  <si>
    <t>015840</t>
  </si>
  <si>
    <t>Områdefornyelse Varde Midtby - Storegades forskøn.</t>
  </si>
  <si>
    <t>020867</t>
  </si>
  <si>
    <t>Bygning af orangeri i Tambours Have</t>
  </si>
  <si>
    <t>301887</t>
  </si>
  <si>
    <t>301890</t>
  </si>
  <si>
    <t>Starup Skole - udskiftning af tag</t>
  </si>
  <si>
    <t>002906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</si>
  <si>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</si>
  <si>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</si>
  <si>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</si>
  <si>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</si>
  <si>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</si>
  <si>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</si>
  <si>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</si>
  <si>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</si>
  <si>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</si>
  <si>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</si>
  <si>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</si>
  <si>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</si>
  <si>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</si>
  <si>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</si>
  <si>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</si>
  <si>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</si>
  <si>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</si>
  <si>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</si>
  <si>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</si>
  <si>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</si>
  <si>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</si>
  <si>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070850</t>
  </si>
  <si>
    <t>Oprensning af okkerbassiner</t>
  </si>
  <si>
    <t>Trafiksikkerhedsprojekter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</si>
  <si>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</si>
  <si>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</si>
  <si>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</si>
  <si>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</si>
  <si>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</si>
  <si>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</si>
  <si>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</si>
  <si>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</si>
  <si>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</si>
  <si>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</si>
  <si>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</si>
  <si>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</si>
  <si>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</si>
  <si>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</si>
  <si>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</si>
  <si>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</si>
  <si>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</si>
  <si>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</si>
  <si>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</si>
  <si>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</si>
  <si>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</si>
  <si>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Økonomiudvalget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</si>
  <si>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</si>
  <si>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</si>
  <si>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</si>
  <si>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</si>
  <si>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</si>
  <si>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</si>
  <si>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</si>
  <si>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</si>
  <si>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</si>
  <si>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</si>
  <si>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Jeppe Skovgaards Vej, Varde</t>
  </si>
  <si>
    <t>002909</t>
  </si>
  <si>
    <t>018837</t>
  </si>
  <si>
    <t>018838</t>
  </si>
  <si>
    <t>018842</t>
  </si>
  <si>
    <t>018843</t>
  </si>
  <si>
    <t>018854</t>
  </si>
  <si>
    <t>Regnskab 2018</t>
  </si>
  <si>
    <t>010107-       311218</t>
  </si>
  <si>
    <t>Korr.Budget</t>
  </si>
  <si>
    <t>005855</t>
  </si>
  <si>
    <t xml:space="preserve">Salg af Blåvandvej 1B, Blåvand - ubebygget areal 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</si>
  <si>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</si>
  <si>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</si>
  <si>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</si>
  <si>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</si>
  <si>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</si>
  <si>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</si>
  <si>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</si>
  <si>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</si>
  <si>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</si>
  <si>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</si>
  <si>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Nedlæggelse af brandhaner</t>
  </si>
  <si>
    <t>Energibesparende foranst. - Idrætsfaciliteter børn/unge</t>
  </si>
  <si>
    <t>527840</t>
  </si>
  <si>
    <t>Energibesp.foranst. - Ældreboliger Servicearealer</t>
  </si>
  <si>
    <t xml:space="preserve">Nybygning af toiletbygning i Varde Godkendt budget 2015 </t>
  </si>
  <si>
    <t>Varde Midtby - Programudarbejdelse og borgerinddragelse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</si>
  <si>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</si>
  <si>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</si>
  <si>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</si>
  <si>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</si>
  <si>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</si>
  <si>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</si>
  <si>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</si>
  <si>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</si>
  <si>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050855</t>
  </si>
  <si>
    <t>Tilgængelighed - årlig pulje - til naturområder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</si>
  <si>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</si>
  <si>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</si>
  <si>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</si>
  <si>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</si>
  <si>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</si>
  <si>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</si>
  <si>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</si>
  <si>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</si>
  <si>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</si>
  <si>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</si>
  <si>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</si>
  <si>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</si>
  <si>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</si>
  <si>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</si>
  <si>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</si>
  <si>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</si>
  <si>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</si>
  <si>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</si>
  <si>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</si>
  <si>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514844</t>
  </si>
  <si>
    <t>Salg af Billum Børnehave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</si>
  <si>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</si>
  <si>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</si>
  <si>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</si>
  <si>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</si>
  <si>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</si>
  <si>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</si>
  <si>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</si>
  <si>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</si>
  <si>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</si>
  <si>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</si>
  <si>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</si>
  <si>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</si>
  <si>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</si>
  <si>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</si>
  <si>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Højgårdsparken, Varde - 15 grunde</t>
  </si>
  <si>
    <t>002834</t>
  </si>
  <si>
    <t>Åvænget, Tofterup</t>
  </si>
  <si>
    <t>002846</t>
  </si>
  <si>
    <t>Tranebærvej, Agerbæk - Etape 2</t>
  </si>
  <si>
    <t>Søndertoften - 18 parcelhusgrunde - 1. etape Varde</t>
  </si>
  <si>
    <t>003806</t>
  </si>
  <si>
    <t>003827</t>
  </si>
  <si>
    <t>Smedegade, Gl. Grindstedvej, Stadionvej, Tofterup</t>
  </si>
  <si>
    <t>Søndertoften - 18 parcelhusgrunde - etape 1, Varde</t>
  </si>
  <si>
    <t>002912</t>
  </si>
  <si>
    <t>Søndertoften - udbygningsaftale</t>
  </si>
  <si>
    <t>Søndertoften - 18 parcelhusgrunde</t>
  </si>
  <si>
    <t>Børn og Læring</t>
  </si>
  <si>
    <t>I alt</t>
  </si>
  <si>
    <t>Tilslutningsbidrag, der betales forud og indtægt ved salg af den enkelte grund</t>
  </si>
  <si>
    <t>010107-       301218</t>
  </si>
  <si>
    <t>010107-300618</t>
  </si>
  <si>
    <t>013908</t>
  </si>
  <si>
    <t>Salg af Tippen, Tiphedevej 17, Ansager</t>
  </si>
  <si>
    <t>013909</t>
  </si>
  <si>
    <t>Nedbrydning af cykelskur, Vesterbækvej 31, Sig</t>
  </si>
  <si>
    <t>013910</t>
  </si>
  <si>
    <t>Køb af Blåvand Fy, Fyrvej 106, Blåvand</t>
  </si>
  <si>
    <t>013911</t>
  </si>
  <si>
    <t>Nedbrydning af gammelt cykelskur, Næsbjerg skole</t>
  </si>
  <si>
    <t>013912</t>
  </si>
  <si>
    <t>Nedrivning af cykelskur, Outrup Skole</t>
  </si>
  <si>
    <t>018816</t>
  </si>
  <si>
    <t>Områdefornyelse Varde Midtby - Forskønnelse af gader, veje, stier, m.v.</t>
  </si>
  <si>
    <t>Puljebeløb på afsluttede cykelstiprojekter</t>
  </si>
  <si>
    <t>Restbeløb på afsluttede cykelstiprojekter</t>
  </si>
  <si>
    <t>Nedbrydning af Hobedbygning - Thueslund</t>
  </si>
  <si>
    <t>Projekt Pulje til renovering af Carolineparkens køkken</t>
  </si>
  <si>
    <t>Lindegaardsparken, Årre - 17 parcelhusgrunde</t>
  </si>
  <si>
    <t>002913</t>
  </si>
  <si>
    <t>005858</t>
  </si>
  <si>
    <t>013913</t>
  </si>
  <si>
    <t>Budgetopfølgning pr. 31.08.2018 Anlæg</t>
  </si>
  <si>
    <t>31.08.18</t>
  </si>
  <si>
    <t>010107-310818</t>
  </si>
  <si>
    <t>010107-310718</t>
  </si>
  <si>
    <t>Salg af areal i Sig - Falkevej 4A . 2.350 m2</t>
  </si>
  <si>
    <t>010840</t>
  </si>
  <si>
    <t>Energibesp. foranst. - Fælles for energikonti</t>
  </si>
  <si>
    <t>013840</t>
  </si>
  <si>
    <t>Energibesp.foranst. - Andre faste ejendomme</t>
  </si>
  <si>
    <t>Pulje til bygninger/ældreboliger - som skal afviklers</t>
  </si>
  <si>
    <t>Salg af Frisvadvej 1C, Varde</t>
  </si>
  <si>
    <t>205840</t>
  </si>
  <si>
    <t>Energibesparende foranstaltninger - Materielgårde</t>
  </si>
  <si>
    <t>346840</t>
  </si>
  <si>
    <t xml:space="preserve">Energibesparende foranst. - Ungdomsuddannelse </t>
  </si>
  <si>
    <t>650840</t>
  </si>
  <si>
    <t>Energibesparende foranst. - Rådhuse</t>
  </si>
  <si>
    <t>Ombygnimng Krogen 7, Varde</t>
  </si>
  <si>
    <t>Skovkanten, Ølgod</t>
  </si>
  <si>
    <t>002908</t>
  </si>
  <si>
    <t>1. etape ved Bymarken - Janderup rest 7 grunde</t>
  </si>
  <si>
    <t>003819</t>
  </si>
  <si>
    <t>Søndermarksvej - Skadehøjvej, Varde</t>
  </si>
  <si>
    <t>003831</t>
  </si>
  <si>
    <t>003835</t>
  </si>
  <si>
    <t>Alternativt plejehjem ved Lyngparken</t>
  </si>
  <si>
    <t>003838</t>
  </si>
  <si>
    <t>Salg af erhvervsareal i Skovlund - Nørremarken 7</t>
  </si>
  <si>
    <t>1  betalingsdato 31.12.2018</t>
  </si>
  <si>
    <t>2   heraf 1 betaling 31.12.2018</t>
  </si>
  <si>
    <t>1  betalingsdato 01.10.2018</t>
  </si>
  <si>
    <t>Skolelunden, Næsbjerg</t>
  </si>
  <si>
    <t>Åbrinken , Varde</t>
  </si>
  <si>
    <t>Bjælkager, Skovlund</t>
  </si>
  <si>
    <t>Frejasvej - Oksbøl etape 2</t>
  </si>
  <si>
    <t>2  betalingsdato 31.12.2018</t>
  </si>
  <si>
    <t>2  betalingsdato 01.10.2018</t>
  </si>
  <si>
    <t>2 betalingsdato 31.12.2018</t>
  </si>
  <si>
    <t>?</t>
  </si>
  <si>
    <t>5 grunde</t>
  </si>
  <si>
    <t xml:space="preserve">Forventet salg af parcelhusgrunde resten af året </t>
  </si>
  <si>
    <t>Indtægt fra del 2 i efterår 2018</t>
  </si>
  <si>
    <t>Køb af areal - Hovedgaden 71, Næsbjerg</t>
  </si>
  <si>
    <t>Køb af jord i Tistrup</t>
  </si>
  <si>
    <t>Pleje af fredninger - forundersøgelser og plejeforanstninger</t>
  </si>
  <si>
    <t>Overtagelsesdato 31.12.2018</t>
  </si>
  <si>
    <t>Bruges på vedligeholdelsesarbejder i 2018</t>
  </si>
  <si>
    <t>Finansieres af energipuljen</t>
  </si>
  <si>
    <t>Bruges efter behov</t>
  </si>
  <si>
    <t>Er finansieret af pulje til bygninger som afvikles</t>
  </si>
  <si>
    <t>Udgifter til rådgivere og afventer indtægt for salg af grund</t>
  </si>
  <si>
    <t xml:space="preserve">Afventer bud på salg fra interesseret køber </t>
  </si>
  <si>
    <t>Finansieres af pulje til bygninger som afvikles</t>
  </si>
  <si>
    <t>Overtagelse pr. 01.09.2018, men betaling af købssum sker først i august 2019</t>
  </si>
  <si>
    <t>Afsluttes i 2018</t>
  </si>
  <si>
    <t>Ejendommen er solgt pr. 01. oktober 2018</t>
  </si>
  <si>
    <t xml:space="preserve">Er afsluttet </t>
  </si>
  <si>
    <t>Overføres til 2019</t>
  </si>
  <si>
    <t>Energibesparende foranstaltninger (Energipuljen)</t>
  </si>
  <si>
    <t>Energipuljen til fordeling ud på projekter- evt over/underskud overføres til 2019</t>
  </si>
  <si>
    <t>igangværende</t>
  </si>
  <si>
    <t>frigivet BY8.5</t>
  </si>
  <si>
    <t>forprojekt</t>
  </si>
  <si>
    <t>forventes ikke anvenst i 20118</t>
  </si>
  <si>
    <t>Projektet er under projektering</t>
  </si>
  <si>
    <t>Afsluttet afventer anlægsregnskab</t>
  </si>
  <si>
    <t>Projektet er afsluttet</t>
  </si>
  <si>
    <t>301881-35</t>
  </si>
  <si>
    <t>Agerbæk skole - Renovering af P-plads</t>
  </si>
  <si>
    <t>Afventer opførelse af multisal</t>
  </si>
  <si>
    <t>301887-12</t>
  </si>
  <si>
    <t>Agerbæk-Starup skole - Stiforbindelse ml. skole og børnehave</t>
  </si>
  <si>
    <t>301887-30</t>
  </si>
  <si>
    <t>Dagtilbuddet Varde Vest - Maling indvendigt i 3 huse</t>
  </si>
  <si>
    <t>301887-31</t>
  </si>
  <si>
    <t>Starup skole - Overdækning af cykelskur</t>
  </si>
  <si>
    <t>Forventes i gangsat i 2018</t>
  </si>
  <si>
    <t>301888-05</t>
  </si>
  <si>
    <t>Teglhuset - Renovering af gulve</t>
  </si>
  <si>
    <t>301888-06</t>
  </si>
  <si>
    <t>Naturligvis - Overdækket udbygning (tørreplads)</t>
  </si>
  <si>
    <t>Projetet er afsluttet</t>
  </si>
  <si>
    <t>301888-12</t>
  </si>
  <si>
    <t>Mælkevejen - Etablering af 5 p-pladser</t>
  </si>
  <si>
    <t>Projektet forventes afsluttet i 2018</t>
  </si>
  <si>
    <t>301888-13</t>
  </si>
  <si>
    <t>Mælkevejen - Forskennelse af ankomstareal</t>
  </si>
  <si>
    <t>301888-14</t>
  </si>
  <si>
    <t>Blåvandshuk skole - Mørklægningsgardiner</t>
  </si>
  <si>
    <t>301888-15</t>
  </si>
  <si>
    <t>Blåvandshuk skole - Ny flisebelægning</t>
  </si>
  <si>
    <t>301888-16</t>
  </si>
  <si>
    <t>Blåvandshuk skole - Nye døre i klynge C</t>
  </si>
  <si>
    <t>301888-17</t>
  </si>
  <si>
    <t>Outrup skole - Ny legeplads</t>
  </si>
  <si>
    <t>301888-18</t>
  </si>
  <si>
    <t>Outrup skole - Nedrivning af cykelskur m.m</t>
  </si>
  <si>
    <t>301888-19</t>
  </si>
  <si>
    <t xml:space="preserve">Næsbjerg skole - Nyt redskabsrum/cykelskur </t>
  </si>
  <si>
    <t>301888-22</t>
  </si>
  <si>
    <t>Ølgod skole - Udskiftning af døre i C-bygning</t>
  </si>
  <si>
    <t>301888-24</t>
  </si>
  <si>
    <t>Tistrup skole - Renovering af to toiletter</t>
  </si>
  <si>
    <t>301888-27</t>
  </si>
  <si>
    <t>Starup skole - Retablering af skolegården</t>
  </si>
  <si>
    <t>301888-28</t>
  </si>
  <si>
    <t>Agerbæk skole - Etablering af multibane</t>
  </si>
  <si>
    <t>301888-29</t>
  </si>
  <si>
    <t>301888-31</t>
  </si>
  <si>
    <t>Brorsonskolen - Renovering af tag</t>
  </si>
  <si>
    <t>301888-32</t>
  </si>
  <si>
    <t>Lykkesgaard special.afd. Etablering af grupperum</t>
  </si>
  <si>
    <t>301888-33</t>
  </si>
  <si>
    <t>Lykkesgaard special. Afd. 2 klasserum træhytten</t>
  </si>
  <si>
    <t>301894-05</t>
  </si>
  <si>
    <t>Hedevang - Etablering af P-pladser</t>
  </si>
  <si>
    <t>301894-06</t>
  </si>
  <si>
    <t xml:space="preserve">Sdr. Alle - Udskiftning af gulvbelægning </t>
  </si>
  <si>
    <t>301894-07</t>
  </si>
  <si>
    <t xml:space="preserve">Naturligvis - Serieforbundne røgalarmer </t>
  </si>
  <si>
    <t>301894-08</t>
  </si>
  <si>
    <t xml:space="preserve">Teglhuset - Serieforbundne røgalarmer </t>
  </si>
  <si>
    <t>301894-09</t>
  </si>
  <si>
    <t xml:space="preserve">Teglhuset - Nye garderober </t>
  </si>
  <si>
    <t>301894-10</t>
  </si>
  <si>
    <t xml:space="preserve">Kastanjehaven - Serieforbundne røgalarmer </t>
  </si>
  <si>
    <t>301894-11</t>
  </si>
  <si>
    <t xml:space="preserve">Thorstrup skole - Sikring af ydredører </t>
  </si>
  <si>
    <t>301894-12</t>
  </si>
  <si>
    <t>Mælkevejen - Nyt gulv</t>
  </si>
  <si>
    <t>301894-13</t>
  </si>
  <si>
    <t>Smørhullet - Udskiftning af gamle og nye gulve</t>
  </si>
  <si>
    <t>Projeketet er afsluttet</t>
  </si>
  <si>
    <t>301894-14</t>
  </si>
  <si>
    <t>Årre børnehave - Færdiggørelse af legeplads</t>
  </si>
  <si>
    <t>301894-15</t>
  </si>
  <si>
    <t>Kærhøgevej - Nyt køkken</t>
  </si>
  <si>
    <t>301894-16</t>
  </si>
  <si>
    <t xml:space="preserve">Agerbæk skole - Vægklinker elevtoiletter </t>
  </si>
  <si>
    <t>301894-17</t>
  </si>
  <si>
    <t>Agerbæk skole - Videoovervågning v. cykelskur</t>
  </si>
  <si>
    <t>301894-18</t>
  </si>
  <si>
    <t>Agerbæk skole - Syn af strøm i sløjdelokale</t>
  </si>
  <si>
    <t>301894-19</t>
  </si>
  <si>
    <t>Agerbækskole - Retablering af skolegård</t>
  </si>
  <si>
    <t>301894-20</t>
  </si>
  <si>
    <t>Agerbæk skole - Etablering af sti ml. skole og børnehave</t>
  </si>
  <si>
    <t>301894-21</t>
  </si>
  <si>
    <t>Horne skole - Udskiftning af loft</t>
  </si>
  <si>
    <t>Projeket forventes afsluttet i 2018</t>
  </si>
  <si>
    <t>301894-22</t>
  </si>
  <si>
    <t xml:space="preserve">Horne skole - Udskiftning af gulvbelægning </t>
  </si>
  <si>
    <t>301894-23</t>
  </si>
  <si>
    <t xml:space="preserve">Tistrup skole - Udskiftning af gulvbelægning </t>
  </si>
  <si>
    <t>Projeket er afsluttet</t>
  </si>
  <si>
    <t>301894-24</t>
  </si>
  <si>
    <t>Tistrup skole - udskiftning af trappe</t>
  </si>
  <si>
    <t>301894-25</t>
  </si>
  <si>
    <t>Årre skole - Busskur/overdækkede cykelskure</t>
  </si>
  <si>
    <t>301894-26</t>
  </si>
  <si>
    <t>Ølgod skole - Renovering af hjemkundskabslokale</t>
  </si>
  <si>
    <t>301894-27</t>
  </si>
  <si>
    <t>Ølgod skole - Udbedring af adgangsforhold m.m</t>
  </si>
  <si>
    <t>301894-28</t>
  </si>
  <si>
    <t>Nordenskov skole - Renovering af hjemkundskab</t>
  </si>
  <si>
    <t>301894-29</t>
  </si>
  <si>
    <t>Nordenskov skole - Nyt ventilationsanlæg</t>
  </si>
  <si>
    <t>301894-30</t>
  </si>
  <si>
    <t>Tistrup skole - Etablering af toiletter 1. sal</t>
  </si>
  <si>
    <t>301894-31</t>
  </si>
  <si>
    <t>Lunde-Kvong skole - ombygning af lokaler</t>
  </si>
  <si>
    <t>Projektet forventes afsluttet i 2019</t>
  </si>
  <si>
    <t>Projektet er under opstart</t>
  </si>
  <si>
    <t>Projektet er sat i gang</t>
  </si>
  <si>
    <t>Afsluttes 2019</t>
  </si>
  <si>
    <t>Afsluttet 2018 - Afventer tilskud fra LAG</t>
  </si>
  <si>
    <t>Finansieres via energilån</t>
  </si>
  <si>
    <t>Stianlæg Agerbæk og cykelbane, Hvidbjerg Strandvej udskydes til 2019</t>
  </si>
  <si>
    <t>Er i dialog med BaneDanmark</t>
  </si>
  <si>
    <t>Færdiggøres 2018</t>
  </si>
  <si>
    <t>Budgetompl. til projekter i 2019</t>
  </si>
  <si>
    <t>Manglende beplantning udføres i 2018 - restbeløb går i kassen</t>
  </si>
  <si>
    <t>Grødevej - Udføres i 2018</t>
  </si>
  <si>
    <t>Forventes afsluttet i 2019</t>
  </si>
  <si>
    <t>Projektering foregår og forventes udført 1. halvår 2019.</t>
  </si>
  <si>
    <t>Afsluttes maj 2018</t>
  </si>
  <si>
    <t>Afsluttes maj 2018 - restbeløb dækkes af puljen</t>
  </si>
  <si>
    <t>Afsluttes juni 2018</t>
  </si>
  <si>
    <t>Udføres i 2018 af Vestbanen</t>
  </si>
  <si>
    <t>Fra afsluttede cykelprojekter - restbeløb dækkes af puljen</t>
  </si>
  <si>
    <t>Agerbæk, Næsbjerg, Nordenskov og Varde</t>
  </si>
  <si>
    <t xml:space="preserve">       - do -</t>
  </si>
  <si>
    <t>Er afsluttet - rest løn skal omposteres</t>
  </si>
  <si>
    <t>Tre projekter er gennemført 16/17 yderligere to forventes påbegyndt i 18 og resten gennemføres i 2019</t>
  </si>
  <si>
    <t>Det er Vej og Park - så den skal omkodes til 501</t>
  </si>
  <si>
    <t>Påbegyndes først i 2019</t>
  </si>
  <si>
    <t>Er afsluttet i 2018</t>
  </si>
  <si>
    <t>Etablering af sti langs Ansager kanal - mangler toiletbygn. Afsluttes i 2018</t>
  </si>
  <si>
    <t>Afventer fondsbevillinger og detailprojektering</t>
  </si>
  <si>
    <t xml:space="preserve">Forbrugs tidspunktet afhænger af hvornår der opnås myndighedsgodkendelser </t>
  </si>
  <si>
    <t>Forventet brugt på seperatkloakering i 2018</t>
  </si>
  <si>
    <t>Forventes afsluttet i 2018</t>
  </si>
  <si>
    <t>Forventes afsluttet i 2018 - mangler ref. fra staten</t>
  </si>
  <si>
    <t>fortsætter i 2018 mangler indtægt fra staten på 5,0 mio kr.</t>
  </si>
  <si>
    <t>fortsætter i 2018</t>
  </si>
  <si>
    <t>Igangværende. Afventer om alle ansøgte projekter bliver udført.</t>
  </si>
  <si>
    <t>Fortsætter i 2018</t>
  </si>
  <si>
    <t>Forbrug er vedr. forskønnelse af det stykke der kobler Smedegade og Gågaden sammen - Restbeløb overføres til 2019</t>
  </si>
  <si>
    <t>Afsluttet - Mangler tilskud fra Staten</t>
  </si>
  <si>
    <t>Der afventes byggetilladelse. Nye tegninger under udarbejdelse. Forventes afsluttet i 2018</t>
  </si>
  <si>
    <t>Projektet kommer i udbud marts 2019. Arbejdet fortsætter i 2019</t>
  </si>
  <si>
    <t>Forventes igangsat 2019</t>
  </si>
  <si>
    <t>Arbejdet fortsætter i 2019</t>
  </si>
  <si>
    <t>Afsluttes i 2018 - merforbrug finansieres af Blåbjerg pleje og aktivitetscenter</t>
  </si>
  <si>
    <t>Er igangsat, fortsætter i 2019</t>
  </si>
  <si>
    <t>Beløbet er tilbagebetalt 4/9-2018 til ministeriet, afsluttet</t>
  </si>
  <si>
    <t>Afventer</t>
  </si>
  <si>
    <t>Rådgiver er ansat. Projekt endnu ikke i udbud. Arbejdet fortsætter i 2019</t>
  </si>
  <si>
    <t>forv. ikke afsluttet i 18, beløb usikkert</t>
  </si>
  <si>
    <t>Fordeles fra 002858</t>
  </si>
  <si>
    <t>Fordeles ud på områder i 2018</t>
  </si>
  <si>
    <t>Afventer slutregningerne</t>
  </si>
  <si>
    <t>Budgetbeløb er fordelt fra 002858</t>
  </si>
  <si>
    <t>Er afsluttet</t>
  </si>
  <si>
    <t>002914</t>
  </si>
  <si>
    <t>Bolig/erhverv - tilslutningsbidrag</t>
  </si>
  <si>
    <t>Bolig/erhverv - byggemodning</t>
  </si>
  <si>
    <t>Forskel</t>
  </si>
  <si>
    <t>-= mindreforbrug</t>
  </si>
  <si>
    <t>Ekstraordinær budgetopfølgning på anlæg pr. 31.08.2018</t>
  </si>
  <si>
    <t xml:space="preserve">Mio. kr. </t>
  </si>
  <si>
    <t>Korr. Budget 2018</t>
  </si>
  <si>
    <t>Forbrug pr 31.08.18</t>
  </si>
  <si>
    <t>Forventet regnskab 2018</t>
  </si>
  <si>
    <t>Bolig/erhverv - udstykning</t>
  </si>
  <si>
    <t>Anlæg i alt</t>
  </si>
  <si>
    <t>Udvalgte anlægsprojekter</t>
  </si>
  <si>
    <t>Pulje til nedrivning af kommunale bygninger/ældreboliger</t>
  </si>
  <si>
    <t>Flygtningemuseum</t>
  </si>
  <si>
    <t>Multisal ved skolen i Agerbæk</t>
  </si>
  <si>
    <t>Ny struktur på skole og dagtilbudsområdet (inkl. ny skole)</t>
  </si>
  <si>
    <t>Implemenering af halplan</t>
  </si>
  <si>
    <t>Handicapboliger Løkkevang, Ølgod</t>
  </si>
  <si>
    <t>Demensboliger i Ølgod og Varde</t>
  </si>
  <si>
    <t>Lunden (ny hovedingang og udskiftning af tag)</t>
  </si>
  <si>
    <t>Forskel                               (- = mindreforbrug)</t>
  </si>
  <si>
    <t>Forskel                                  (- = mindreforbrug)</t>
  </si>
  <si>
    <r>
      <t>Område, landsby- og byfornyelse mv.</t>
    </r>
    <r>
      <rPr>
        <i/>
        <sz val="11"/>
        <rFont val="Verdana"/>
        <family val="2"/>
      </rPr>
      <t>, jf. vedlagte oversigt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</si>
</sst>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0.0"/>
  </numFmts>
  <fonts count="5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theme="1"/>
      <name val="Calibri"/>
      <family val="2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4165"/>
      </top>
      <bottom/>
      <diagonal/>
    </border>
    <border>
      <left style="medium">
        <color rgb="FF004165"/>
      </left>
      <right style="medium">
        <color rgb="FF004165"/>
      </right>
      <top/>
      <bottom/>
      <diagonal/>
    </border>
    <border>
      <left style="medium">
        <color rgb="FF004165"/>
      </left>
      <right style="medium">
        <color rgb="FF004165"/>
      </right>
      <top style="medium">
        <color rgb="FF004165"/>
      </top>
      <bottom/>
      <diagonal/>
    </border>
    <border>
      <left/>
      <right/>
      <top/>
      <bottom style="medium">
        <color rgb="FF004165"/>
      </bottom>
      <diagonal/>
    </border>
    <border>
      <left style="medium">
        <color rgb="FF004165"/>
      </left>
      <right style="medium">
        <color rgb="FF004165"/>
      </right>
      <top/>
      <bottom style="medium">
        <color rgb="FF004165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19" applyNumberFormat="0" applyAlignment="0" applyProtection="0"/>
    <xf numFmtId="0" fontId="31" fillId="7" borderId="20" applyNumberFormat="0" applyAlignment="0" applyProtection="0"/>
    <xf numFmtId="0" fontId="32" fillId="7" borderId="19" applyNumberFormat="0" applyAlignment="0" applyProtection="0"/>
    <xf numFmtId="0" fontId="33" fillId="0" borderId="21" applyNumberFormat="0" applyFill="0" applyAlignment="0" applyProtection="0"/>
    <xf numFmtId="0" fontId="34" fillId="8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21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32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17" fillId="2" borderId="1" xfId="0" applyNumberFormat="1" applyFont="1" applyFill="1" applyBorder="1" applyAlignment="1" applyProtection="1"/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0" fontId="17" fillId="0" borderId="15" xfId="0" applyFont="1" applyBorder="1"/>
    <xf numFmtId="0" fontId="17" fillId="0" borderId="15" xfId="0" applyFont="1" applyBorder="1" applyAlignment="1">
      <alignment wrapText="1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41" fillId="0" borderId="0" xfId="0" applyFont="1" applyAlignment="1">
      <alignment horizontal="right"/>
    </xf>
    <xf numFmtId="0" fontId="40" fillId="34" borderId="0" xfId="0" quotePrefix="1" applyNumberFormat="1" applyFont="1" applyFill="1" applyBorder="1" applyAlignment="1" applyProtection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/>
    <xf numFmtId="3" fontId="20" fillId="0" borderId="13" xfId="0" applyNumberFormat="1" applyFont="1" applyBorder="1"/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0" fillId="0" borderId="28" xfId="0" applyBorder="1"/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0" fontId="19" fillId="2" borderId="28" xfId="0" applyFont="1" applyFill="1" applyBorder="1"/>
    <xf numFmtId="49" fontId="17" fillId="2" borderId="8" xfId="0" applyNumberFormat="1" applyFont="1" applyFill="1" applyBorder="1" applyAlignment="1" applyProtection="1">
      <protection locked="0"/>
    </xf>
    <xf numFmtId="0" fontId="17" fillId="0" borderId="9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0" fontId="17" fillId="0" borderId="9" xfId="0" quotePrefix="1" applyNumberFormat="1" applyFont="1" applyFill="1" applyBorder="1" applyAlignment="1" applyProtection="1">
      <alignment horizontal="left"/>
    </xf>
    <xf numFmtId="0" fontId="17" fillId="0" borderId="25" xfId="0" applyNumberFormat="1" applyFont="1" applyFill="1" applyBorder="1" applyAlignment="1" applyProtection="1"/>
    <xf numFmtId="3" fontId="17" fillId="0" borderId="25" xfId="0" applyNumberFormat="1" applyFont="1" applyBorder="1"/>
    <xf numFmtId="49" fontId="17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>
      <alignment wrapText="1"/>
    </xf>
    <xf numFmtId="49" fontId="17" fillId="0" borderId="25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0" fontId="17" fillId="2" borderId="10" xfId="0" applyNumberFormat="1" applyFont="1" applyFill="1" applyBorder="1" applyAlignment="1" applyProtection="1">
      <alignment horizontal="center" wrapText="1"/>
    </xf>
    <xf numFmtId="0" fontId="17" fillId="0" borderId="0" xfId="0" quotePrefix="1" applyFont="1" applyAlignment="1">
      <alignment horizontal="left"/>
    </xf>
    <xf numFmtId="49" fontId="17" fillId="0" borderId="8" xfId="0" applyNumberFormat="1" applyFont="1" applyFill="1" applyBorder="1" applyAlignment="1" applyProtection="1">
      <protection locked="0"/>
    </xf>
    <xf numFmtId="49" fontId="17" fillId="0" borderId="15" xfId="0" applyNumberFormat="1" applyFont="1" applyFill="1" applyBorder="1" applyAlignment="1" applyProtection="1">
      <protection locked="0"/>
    </xf>
    <xf numFmtId="0" fontId="17" fillId="0" borderId="12" xfId="0" quotePrefix="1" applyNumberFormat="1" applyFont="1" applyFill="1" applyBorder="1" applyAlignment="1" applyProtection="1">
      <alignment horizontal="left"/>
    </xf>
    <xf numFmtId="0" fontId="17" fillId="0" borderId="14" xfId="0" quotePrefix="1" applyNumberFormat="1" applyFont="1" applyFill="1" applyBorder="1" applyAlignment="1" applyProtection="1">
      <alignment horizontal="left"/>
    </xf>
    <xf numFmtId="0" fontId="17" fillId="0" borderId="11" xfId="0" quotePrefix="1" applyFont="1" applyBorder="1"/>
    <xf numFmtId="0" fontId="17" fillId="0" borderId="14" xfId="0" applyFont="1" applyBorder="1" applyAlignment="1">
      <alignment horizontal="left"/>
    </xf>
    <xf numFmtId="0" fontId="17" fillId="0" borderId="11" xfId="0" applyFont="1" applyBorder="1"/>
    <xf numFmtId="0" fontId="17" fillId="0" borderId="14" xfId="0" applyFont="1" applyBorder="1" applyAlignment="1">
      <alignment wrapText="1"/>
    </xf>
    <xf numFmtId="3" fontId="17" fillId="0" borderId="14" xfId="0" applyNumberFormat="1" applyFont="1" applyFill="1" applyBorder="1"/>
    <xf numFmtId="3" fontId="17" fillId="0" borderId="14" xfId="0" applyNumberFormat="1" applyFont="1" applyBorder="1"/>
    <xf numFmtId="3" fontId="17" fillId="0" borderId="11" xfId="0" applyNumberFormat="1" applyFont="1" applyFill="1" applyBorder="1"/>
    <xf numFmtId="3" fontId="17" fillId="0" borderId="11" xfId="0" applyNumberFormat="1" applyFont="1" applyBorder="1"/>
    <xf numFmtId="0" fontId="0" fillId="0" borderId="14" xfId="0" applyBorder="1"/>
    <xf numFmtId="49" fontId="17" fillId="2" borderId="3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/>
    <xf numFmtId="49" fontId="17" fillId="2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0" fontId="17" fillId="0" borderId="8" xfId="0" quotePrefix="1" applyNumberFormat="1" applyFont="1" applyFill="1" applyBorder="1" applyAlignment="1" applyProtection="1">
      <alignment horizontal="left"/>
    </xf>
    <xf numFmtId="0" fontId="17" fillId="0" borderId="15" xfId="0" quotePrefix="1" applyNumberFormat="1" applyFont="1" applyFill="1" applyBorder="1" applyAlignment="1" applyProtection="1">
      <alignment horizontal="left"/>
    </xf>
    <xf numFmtId="3" fontId="17" fillId="0" borderId="8" xfId="0" applyNumberFormat="1" applyFont="1" applyBorder="1"/>
    <xf numFmtId="3" fontId="20" fillId="2" borderId="7" xfId="0" applyNumberFormat="1" applyFont="1" applyFill="1" applyBorder="1"/>
    <xf numFmtId="49" fontId="17" fillId="0" borderId="0" xfId="0" applyNumberFormat="1" applyFont="1" applyBorder="1" applyProtection="1">
      <protection locked="0"/>
    </xf>
    <xf numFmtId="0" fontId="17" fillId="0" borderId="0" xfId="0" applyFont="1" applyAlignment="1">
      <alignment wrapText="1"/>
    </xf>
    <xf numFmtId="0" fontId="43" fillId="0" borderId="0" xfId="0" applyFont="1"/>
    <xf numFmtId="0" fontId="37" fillId="0" borderId="0" xfId="0" applyFont="1"/>
    <xf numFmtId="3" fontId="20" fillId="0" borderId="9" xfId="0" applyNumberFormat="1" applyFont="1" applyBorder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wrapText="1"/>
    </xf>
    <xf numFmtId="3" fontId="19" fillId="0" borderId="0" xfId="0" applyNumberFormat="1" applyFont="1"/>
    <xf numFmtId="11" fontId="19" fillId="0" borderId="0" xfId="0" quotePrefix="1" applyNumberFormat="1" applyFont="1" applyAlignment="1">
      <alignment horizontal="left"/>
    </xf>
    <xf numFmtId="49" fontId="19" fillId="0" borderId="0" xfId="0" quotePrefix="1" applyNumberFormat="1" applyFont="1" applyBorder="1" applyProtection="1">
      <protection locked="0"/>
    </xf>
    <xf numFmtId="0" fontId="17" fillId="0" borderId="14" xfId="0" applyNumberFormat="1" applyFont="1" applyFill="1" applyBorder="1" applyAlignment="1" applyProtection="1">
      <alignment wrapText="1"/>
    </xf>
    <xf numFmtId="3" fontId="17" fillId="0" borderId="9" xfId="0" applyNumberFormat="1" applyFont="1" applyBorder="1"/>
    <xf numFmtId="0" fontId="44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>
      <alignment horizontal="left" indent="1"/>
    </xf>
    <xf numFmtId="3" fontId="17" fillId="0" borderId="15" xfId="0" applyNumberFormat="1" applyFont="1" applyFill="1" applyBorder="1" applyAlignment="1" applyProtection="1">
      <alignment horizontal="right"/>
    </xf>
    <xf numFmtId="0" fontId="17" fillId="34" borderId="15" xfId="0" quotePrefix="1" applyNumberFormat="1" applyFont="1" applyFill="1" applyBorder="1" applyAlignment="1" applyProtection="1">
      <alignment horizontal="left"/>
    </xf>
    <xf numFmtId="0" fontId="17" fillId="35" borderId="0" xfId="0" quotePrefix="1" applyNumberFormat="1" applyFont="1" applyFill="1" applyBorder="1" applyAlignment="1" applyProtection="1">
      <alignment horizontal="left"/>
    </xf>
    <xf numFmtId="0" fontId="17" fillId="36" borderId="0" xfId="0" quotePrefix="1" applyNumberFormat="1" applyFont="1" applyFill="1" applyBorder="1" applyAlignment="1" applyProtection="1">
      <alignment horizontal="left"/>
    </xf>
    <xf numFmtId="49" fontId="45" fillId="0" borderId="25" xfId="0" quotePrefix="1" applyNumberFormat="1" applyFont="1" applyFill="1" applyBorder="1" applyAlignment="1" applyProtection="1">
      <protection locked="0"/>
    </xf>
    <xf numFmtId="0" fontId="45" fillId="0" borderId="25" xfId="0" applyNumberFormat="1" applyFont="1" applyFill="1" applyBorder="1" applyAlignment="1" applyProtection="1">
      <alignment wrapText="1"/>
    </xf>
    <xf numFmtId="3" fontId="19" fillId="0" borderId="15" xfId="0" applyNumberFormat="1" applyFont="1" applyBorder="1" applyAlignment="1">
      <alignment vertical="top"/>
    </xf>
    <xf numFmtId="3" fontId="17" fillId="0" borderId="14" xfId="0" applyNumberFormat="1" applyFont="1" applyFill="1" applyBorder="1" applyAlignment="1" applyProtection="1"/>
    <xf numFmtId="0" fontId="0" fillId="0" borderId="1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46" fillId="0" borderId="13" xfId="0" applyFont="1" applyBorder="1"/>
    <xf numFmtId="0" fontId="46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3" fontId="19" fillId="0" borderId="15" xfId="0" applyNumberFormat="1" applyFont="1" applyBorder="1" applyAlignment="1"/>
    <xf numFmtId="0" fontId="17" fillId="2" borderId="13" xfId="0" applyNumberFormat="1" applyFont="1" applyFill="1" applyBorder="1" applyAlignment="1" applyProtection="1">
      <alignment horizontal="center"/>
    </xf>
    <xf numFmtId="0" fontId="17" fillId="2" borderId="13" xfId="0" quotePrefix="1" applyNumberFormat="1" applyFont="1" applyFill="1" applyBorder="1" applyAlignment="1" applyProtection="1">
      <alignment horizontal="center"/>
    </xf>
    <xf numFmtId="0" fontId="47" fillId="37" borderId="29" xfId="0" applyNumberFormat="1" applyFont="1" applyFill="1" applyBorder="1" applyAlignment="1" applyProtection="1"/>
    <xf numFmtId="0" fontId="48" fillId="37" borderId="29" xfId="0" applyNumberFormat="1" applyFont="1" applyFill="1" applyBorder="1" applyAlignment="1" applyProtection="1"/>
    <xf numFmtId="0" fontId="49" fillId="37" borderId="29" xfId="0" applyFont="1" applyFill="1" applyBorder="1"/>
    <xf numFmtId="0" fontId="50" fillId="38" borderId="0" xfId="0" applyNumberFormat="1" applyFont="1" applyFill="1" applyBorder="1" applyAlignment="1" applyProtection="1">
      <alignment vertical="center"/>
    </xf>
    <xf numFmtId="0" fontId="51" fillId="38" borderId="0" xfId="0" applyFont="1" applyFill="1" applyBorder="1"/>
    <xf numFmtId="0" fontId="51" fillId="38" borderId="0" xfId="0" applyFont="1" applyFill="1" applyBorder="1" applyAlignment="1">
      <alignment horizontal="center" vertical="center" wrapText="1"/>
    </xf>
    <xf numFmtId="0" fontId="51" fillId="38" borderId="30" xfId="0" applyFont="1" applyFill="1" applyBorder="1" applyAlignment="1">
      <alignment horizontal="center" vertical="center" wrapText="1"/>
    </xf>
    <xf numFmtId="0" fontId="52" fillId="0" borderId="29" xfId="0" applyNumberFormat="1" applyFont="1" applyFill="1" applyBorder="1" applyAlignment="1" applyProtection="1"/>
    <xf numFmtId="0" fontId="53" fillId="0" borderId="29" xfId="0" applyFont="1" applyBorder="1"/>
    <xf numFmtId="166" fontId="53" fillId="0" borderId="29" xfId="0" applyNumberFormat="1" applyFont="1" applyBorder="1"/>
    <xf numFmtId="166" fontId="53" fillId="0" borderId="31" xfId="0" applyNumberFormat="1" applyFont="1" applyBorder="1"/>
    <xf numFmtId="0" fontId="52" fillId="0" borderId="0" xfId="0" applyNumberFormat="1" applyFont="1" applyFill="1" applyBorder="1" applyAlignment="1" applyProtection="1"/>
    <xf numFmtId="0" fontId="53" fillId="0" borderId="0" xfId="0" applyFont="1" applyBorder="1"/>
    <xf numFmtId="166" fontId="53" fillId="0" borderId="0" xfId="0" applyNumberFormat="1" applyFont="1" applyBorder="1"/>
    <xf numFmtId="166" fontId="53" fillId="0" borderId="30" xfId="0" applyNumberFormat="1" applyFont="1" applyBorder="1"/>
    <xf numFmtId="0" fontId="52" fillId="0" borderId="32" xfId="0" applyNumberFormat="1" applyFont="1" applyFill="1" applyBorder="1" applyAlignment="1" applyProtection="1"/>
    <xf numFmtId="0" fontId="53" fillId="0" borderId="32" xfId="0" applyFont="1" applyBorder="1"/>
    <xf numFmtId="166" fontId="53" fillId="0" borderId="32" xfId="0" applyNumberFormat="1" applyFont="1" applyBorder="1"/>
    <xf numFmtId="166" fontId="53" fillId="0" borderId="33" xfId="0" applyNumberFormat="1" applyFont="1" applyBorder="1"/>
    <xf numFmtId="0" fontId="50" fillId="38" borderId="32" xfId="0" applyNumberFormat="1" applyFont="1" applyFill="1" applyBorder="1" applyAlignment="1" applyProtection="1"/>
    <xf numFmtId="0" fontId="51" fillId="38" borderId="32" xfId="0" applyFont="1" applyFill="1" applyBorder="1"/>
    <xf numFmtId="166" fontId="51" fillId="38" borderId="32" xfId="0" applyNumberFormat="1" applyFont="1" applyFill="1" applyBorder="1"/>
    <xf numFmtId="166" fontId="51" fillId="38" borderId="33" xfId="0" applyNumberFormat="1" applyFont="1" applyFill="1" applyBorder="1"/>
    <xf numFmtId="0" fontId="50" fillId="0" borderId="29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wrapText="1"/>
    </xf>
    <xf numFmtId="166" fontId="53" fillId="0" borderId="0" xfId="0" applyNumberFormat="1" applyFont="1" applyBorder="1" applyAlignment="1">
      <alignment vertical="center"/>
    </xf>
    <xf numFmtId="166" fontId="53" fillId="0" borderId="30" xfId="0" applyNumberFormat="1" applyFont="1" applyBorder="1" applyAlignment="1">
      <alignment vertical="center"/>
    </xf>
    <xf numFmtId="166" fontId="53" fillId="0" borderId="32" xfId="0" applyNumberFormat="1" applyFont="1" applyBorder="1" applyAlignment="1">
      <alignment vertical="center"/>
    </xf>
    <xf numFmtId="166" fontId="53" fillId="0" borderId="33" xfId="0" applyNumberFormat="1" applyFont="1" applyBorder="1" applyAlignment="1">
      <alignment vertical="center"/>
    </xf>
    <xf numFmtId="0" fontId="50" fillId="0" borderId="0" xfId="0" applyNumberFormat="1" applyFont="1" applyFill="1" applyBorder="1" applyAlignment="1" applyProtection="1"/>
    <xf numFmtId="0" fontId="52" fillId="0" borderId="32" xfId="0" applyNumberFormat="1" applyFont="1" applyFill="1" applyBorder="1" applyAlignment="1" applyProtection="1">
      <alignment wrapText="1"/>
    </xf>
    <xf numFmtId="0" fontId="0" fillId="0" borderId="11" xfId="0" applyBorder="1"/>
    <xf numFmtId="3" fontId="0" fillId="0" borderId="14" xfId="0" applyNumberFormat="1" applyBorder="1"/>
    <xf numFmtId="0" fontId="0" fillId="0" borderId="9" xfId="0" applyBorder="1"/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B1" sqref="B1"/>
    </sheetView>
  </sheetViews>
  <sheetFormatPr defaultRowHeight="12" x14ac:dyDescent="0.2"/>
  <cols>
    <col min="3" max="3" width="40.83203125" customWidth="1"/>
    <col min="4" max="4" width="19.33203125" hidden="1" customWidth="1"/>
    <col min="5" max="5" width="17.5" hidden="1" customWidth="1"/>
    <col min="6" max="6" width="18.83203125" customWidth="1"/>
    <col min="7" max="7" width="18.1640625" customWidth="1"/>
    <col min="8" max="8" width="22.6640625" customWidth="1"/>
    <col min="9" max="9" width="29.83203125" customWidth="1"/>
    <col min="10" max="10" width="12.83203125" hidden="1" customWidth="1"/>
  </cols>
  <sheetData>
    <row r="1" spans="1:10" s="43" customFormat="1" ht="15.75" x14ac:dyDescent="0.25">
      <c r="C1" s="165" t="s">
        <v>286</v>
      </c>
    </row>
    <row r="2" spans="1:10" s="99" customFormat="1" x14ac:dyDescent="0.2"/>
    <row r="3" spans="1:10" s="43" customFormat="1" x14ac:dyDescent="0.2"/>
    <row r="4" spans="1:10" ht="12.75" x14ac:dyDescent="0.2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104</v>
      </c>
      <c r="J4" s="194" t="s">
        <v>513</v>
      </c>
    </row>
    <row r="5" spans="1:10" ht="25.5" x14ac:dyDescent="0.2">
      <c r="A5" s="1"/>
      <c r="B5" s="1"/>
      <c r="C5" s="6"/>
      <c r="D5" s="7" t="s">
        <v>264</v>
      </c>
      <c r="E5" s="23" t="s">
        <v>265</v>
      </c>
      <c r="F5" s="8">
        <v>2018</v>
      </c>
      <c r="G5" s="84" t="s">
        <v>287</v>
      </c>
      <c r="H5" s="10" t="s">
        <v>5</v>
      </c>
      <c r="I5" s="9" t="s">
        <v>182</v>
      </c>
      <c r="J5" s="195" t="s">
        <v>514</v>
      </c>
    </row>
    <row r="6" spans="1:10" ht="12.75" x14ac:dyDescent="0.2">
      <c r="A6" s="1"/>
      <c r="B6" s="1"/>
      <c r="C6" s="31"/>
      <c r="D6" s="16"/>
      <c r="E6" s="50"/>
      <c r="F6" s="16"/>
      <c r="G6" s="50"/>
      <c r="H6" s="16"/>
      <c r="I6" s="49"/>
      <c r="J6" s="99"/>
    </row>
    <row r="7" spans="1:10" ht="12.75" x14ac:dyDescent="0.2">
      <c r="A7" s="1"/>
      <c r="B7" s="1"/>
      <c r="C7" s="11" t="s">
        <v>164</v>
      </c>
      <c r="D7" s="57">
        <f>SUM('1 Økonomi og Erhverv'!D36)</f>
        <v>24886050</v>
      </c>
      <c r="E7" s="57">
        <f>SUM('1 Økonomi og Erhverv'!E36)</f>
        <v>78369375.88000001</v>
      </c>
      <c r="F7" s="57">
        <f>SUM('1 Økonomi og Erhverv'!F36)</f>
        <v>27659004</v>
      </c>
      <c r="G7" s="57">
        <f>SUM('1 Økonomi og Erhverv'!G36)</f>
        <v>17193990.459999997</v>
      </c>
      <c r="H7" s="57">
        <f>SUM('1 Økonomi og Erhverv'!H36)</f>
        <v>10465013.539999999</v>
      </c>
      <c r="I7" s="57">
        <f>SUM('1 Økonomi og Erhverv'!I36)</f>
        <v>20534015</v>
      </c>
      <c r="J7" s="14">
        <f>I7-F7</f>
        <v>-7124989</v>
      </c>
    </row>
    <row r="8" spans="1:10" ht="12.75" x14ac:dyDescent="0.2">
      <c r="A8" s="1"/>
      <c r="B8" s="1"/>
      <c r="C8" s="11" t="s">
        <v>6</v>
      </c>
      <c r="D8" s="57">
        <f>SUM('2 Plan og Teknik'!E57)</f>
        <v>206878607</v>
      </c>
      <c r="E8" s="57">
        <f>SUM('2 Plan og Teknik'!F57)</f>
        <v>155999759.81999993</v>
      </c>
      <c r="F8" s="57">
        <f>SUM('2 Plan og Teknik'!G57)</f>
        <v>80530148</v>
      </c>
      <c r="G8" s="57">
        <f>SUM('2 Plan og Teknik'!H57)</f>
        <v>31191850.269999996</v>
      </c>
      <c r="H8" s="57">
        <f>SUM('2 Plan og Teknik'!I57)</f>
        <v>49338297.729999997</v>
      </c>
      <c r="I8" s="57">
        <f>SUM('2 Plan og Teknik'!J57)</f>
        <v>51503967</v>
      </c>
      <c r="J8" s="14">
        <f t="shared" ref="J8:J16" si="0">I8-F8</f>
        <v>-29026181</v>
      </c>
    </row>
    <row r="9" spans="1:10" ht="12.75" x14ac:dyDescent="0.2">
      <c r="A9" s="1"/>
      <c r="B9" s="1"/>
      <c r="C9" s="106" t="s">
        <v>261</v>
      </c>
      <c r="D9" s="57">
        <f>SUM('3 Børn og Læring'!D69)</f>
        <v>149185712</v>
      </c>
      <c r="E9" s="57">
        <f>SUM('3 Børn og Læring'!E69)</f>
        <v>113264034.59</v>
      </c>
      <c r="F9" s="57">
        <f>SUM('3 Børn og Læring'!F69)</f>
        <v>48963403</v>
      </c>
      <c r="G9" s="57">
        <f>SUM('3 Børn og Læring'!G69)</f>
        <v>13380168.75</v>
      </c>
      <c r="H9" s="57">
        <f>SUM('3 Børn og Læring'!H69)</f>
        <v>35583234.25</v>
      </c>
      <c r="I9" s="57">
        <f>SUM('3 Børn og Læring'!I69)</f>
        <v>25260515.109999999</v>
      </c>
      <c r="J9" s="14">
        <f t="shared" si="0"/>
        <v>-23702887.890000001</v>
      </c>
    </row>
    <row r="10" spans="1:10" ht="12.75" x14ac:dyDescent="0.2">
      <c r="A10" s="1"/>
      <c r="B10" s="1"/>
      <c r="C10" s="11" t="s">
        <v>25</v>
      </c>
      <c r="D10" s="57">
        <f>SUM('4 Kultur og Fritid'!D16)</f>
        <v>37025602</v>
      </c>
      <c r="E10" s="57">
        <f>SUM('4 Kultur og Fritid'!E16)</f>
        <v>23366042.890000001</v>
      </c>
      <c r="F10" s="57">
        <f>SUM('4 Kultur og Fritid'!F16)</f>
        <v>13617005</v>
      </c>
      <c r="G10" s="57">
        <f>SUM('4 Kultur og Fritid'!G16)</f>
        <v>2563490.77</v>
      </c>
      <c r="H10" s="57">
        <f>SUM('4 Kultur og Fritid'!H16)</f>
        <v>11053514.23</v>
      </c>
      <c r="I10" s="57">
        <f>SUM('4 Kultur og Fritid'!I16)</f>
        <v>9010109</v>
      </c>
      <c r="J10" s="14">
        <f t="shared" si="0"/>
        <v>-4606896</v>
      </c>
    </row>
    <row r="11" spans="1:10" ht="12.75" x14ac:dyDescent="0.2">
      <c r="A11" s="1"/>
      <c r="B11" s="1"/>
      <c r="C11" s="11" t="s">
        <v>26</v>
      </c>
      <c r="D11" s="57">
        <f>SUM('5 Social og Sundhed'!D19)</f>
        <v>25205269</v>
      </c>
      <c r="E11" s="57">
        <f>SUM('5 Social og Sundhed'!E19)</f>
        <v>3993691.7600000002</v>
      </c>
      <c r="F11" s="57">
        <f>SUM('5 Social og Sundhed'!F19)</f>
        <v>24348908</v>
      </c>
      <c r="G11" s="57">
        <f>SUM('5 Social og Sundhed'!G19)</f>
        <v>3137329.98</v>
      </c>
      <c r="H11" s="57">
        <f>SUM('5 Social og Sundhed'!H19)</f>
        <v>21211578.02</v>
      </c>
      <c r="I11" s="57">
        <f>SUM('5 Social og Sundhed'!I19)</f>
        <v>5820670</v>
      </c>
      <c r="J11" s="14">
        <f t="shared" si="0"/>
        <v>-18528238</v>
      </c>
    </row>
    <row r="12" spans="1:10" ht="12.75" x14ac:dyDescent="0.2">
      <c r="A12" s="1"/>
      <c r="B12" s="1"/>
      <c r="C12" s="11" t="s">
        <v>27</v>
      </c>
      <c r="D12" s="57">
        <f>SUM('Bolig-erhvervs-indtægter'!D31)</f>
        <v>0</v>
      </c>
      <c r="E12" s="57">
        <f>SUM('Bolig-erhvervs-indtægter'!E31)</f>
        <v>-20990025.770000003</v>
      </c>
      <c r="F12" s="57">
        <f>'Bolig-erhvervs-indtægter'!F31</f>
        <v>-5192000</v>
      </c>
      <c r="G12" s="57">
        <f>'Bolig-erhvervs-indtægter'!G31</f>
        <v>-687529.35999999987</v>
      </c>
      <c r="H12" s="57">
        <f>'Bolig-erhvervs-indtægter'!H31</f>
        <v>-4504470.6399999997</v>
      </c>
      <c r="I12" s="57">
        <f>'Bolig-erhvervs-indtægter'!I31</f>
        <v>-4168820</v>
      </c>
      <c r="J12" s="14">
        <f t="shared" si="0"/>
        <v>1023180</v>
      </c>
    </row>
    <row r="13" spans="1:10" s="99" customFormat="1" ht="12.75" x14ac:dyDescent="0.2">
      <c r="A13" s="13"/>
      <c r="B13" s="13"/>
      <c r="C13" s="48" t="s">
        <v>512</v>
      </c>
      <c r="D13" s="57"/>
      <c r="E13" s="57"/>
      <c r="F13" s="57">
        <f>'Bolig-erhverv-udstykning'!F22</f>
        <v>5192000</v>
      </c>
      <c r="G13" s="57">
        <f>'Bolig-erhverv-udstykning'!G22</f>
        <v>5749436.5599999996</v>
      </c>
      <c r="H13" s="57">
        <f>'Bolig-erhverv-udstykning'!H22</f>
        <v>-557436.55999999924</v>
      </c>
      <c r="I13" s="57">
        <f>'Bolig-erhverv-udstykning'!I22</f>
        <v>15792703</v>
      </c>
      <c r="J13" s="14">
        <f t="shared" si="0"/>
        <v>10600703</v>
      </c>
    </row>
    <row r="14" spans="1:10" ht="12.75" x14ac:dyDescent="0.2">
      <c r="A14" s="1"/>
      <c r="B14" s="1"/>
      <c r="C14" s="48" t="s">
        <v>511</v>
      </c>
      <c r="D14" s="33">
        <f>SUM('Bolig-erhverv-udstykning'!D53)</f>
        <v>7000000</v>
      </c>
      <c r="E14" s="33">
        <f>SUM('Bolig-erhverv-udstykning'!E53)</f>
        <v>38466725.800000004</v>
      </c>
      <c r="F14" s="33">
        <f>'Bolig-erhverv-udstykning'!F51</f>
        <v>-8756741</v>
      </c>
      <c r="G14" s="33">
        <f>'Bolig-erhverv-udstykning'!G51</f>
        <v>1155986</v>
      </c>
      <c r="H14" s="33">
        <f>'Bolig-erhverv-udstykning'!H51</f>
        <v>-9912727</v>
      </c>
      <c r="I14" s="33">
        <f>'Bolig-erhverv-udstykning'!I51</f>
        <v>1155986</v>
      </c>
      <c r="J14" s="14">
        <f t="shared" si="0"/>
        <v>9912727</v>
      </c>
    </row>
    <row r="15" spans="1:10" ht="16.350000000000001" customHeight="1" x14ac:dyDescent="0.2">
      <c r="A15" s="1"/>
      <c r="B15" s="1"/>
      <c r="C15" s="58"/>
      <c r="D15" s="59"/>
      <c r="E15" s="60"/>
      <c r="F15" s="59"/>
      <c r="G15" s="60"/>
      <c r="H15" s="59"/>
      <c r="I15" s="61"/>
      <c r="J15" s="14">
        <f t="shared" si="0"/>
        <v>0</v>
      </c>
    </row>
    <row r="16" spans="1:10" ht="12.75" x14ac:dyDescent="0.2">
      <c r="A16" s="1"/>
      <c r="B16" s="1"/>
      <c r="C16" s="62" t="s">
        <v>28</v>
      </c>
      <c r="D16" s="63">
        <f t="shared" ref="D16:I16" si="1">SUM(D7:D15)</f>
        <v>450181240</v>
      </c>
      <c r="E16" s="64">
        <f t="shared" si="1"/>
        <v>392469604.96999997</v>
      </c>
      <c r="F16" s="63">
        <f t="shared" si="1"/>
        <v>186361727</v>
      </c>
      <c r="G16" s="64">
        <f t="shared" si="1"/>
        <v>73684723.429999992</v>
      </c>
      <c r="H16" s="63">
        <f t="shared" si="1"/>
        <v>112677003.56999999</v>
      </c>
      <c r="I16" s="63">
        <f t="shared" si="1"/>
        <v>124909145.11</v>
      </c>
      <c r="J16" s="14">
        <f t="shared" si="0"/>
        <v>-61452581.890000001</v>
      </c>
    </row>
    <row r="17" spans="1:9" ht="12.75" x14ac:dyDescent="0.2">
      <c r="A17" s="1"/>
      <c r="B17" s="1"/>
      <c r="C17" s="1"/>
      <c r="D17" s="1"/>
      <c r="E17" s="1"/>
      <c r="F17" s="1"/>
      <c r="G17" s="1"/>
      <c r="H17" s="1"/>
    </row>
    <row r="18" spans="1:9" ht="14.25" hidden="1" x14ac:dyDescent="0.2">
      <c r="C18" s="196" t="s">
        <v>515</v>
      </c>
      <c r="D18" s="197"/>
      <c r="E18" s="197"/>
      <c r="F18" s="197"/>
      <c r="G18" s="197"/>
      <c r="H18" s="197"/>
      <c r="I18" s="198"/>
    </row>
    <row r="19" spans="1:9" ht="30" hidden="1" customHeight="1" thickBot="1" x14ac:dyDescent="0.25">
      <c r="C19" s="199" t="s">
        <v>516</v>
      </c>
      <c r="D19" s="200"/>
      <c r="E19" s="200"/>
      <c r="F19" s="201" t="s">
        <v>517</v>
      </c>
      <c r="G19" s="201" t="s">
        <v>518</v>
      </c>
      <c r="H19" s="202" t="s">
        <v>519</v>
      </c>
      <c r="I19" s="201" t="s">
        <v>532</v>
      </c>
    </row>
    <row r="20" spans="1:9" s="99" customFormat="1" ht="14.25" hidden="1" x14ac:dyDescent="0.2">
      <c r="C20" s="203" t="s">
        <v>59</v>
      </c>
      <c r="D20" s="204"/>
      <c r="E20" s="204"/>
      <c r="F20" s="205">
        <f t="shared" ref="F20:G27" si="2">F7/1000000</f>
        <v>27.659003999999999</v>
      </c>
      <c r="G20" s="205">
        <f t="shared" si="2"/>
        <v>17.193990459999998</v>
      </c>
      <c r="H20" s="206">
        <f t="shared" ref="H20" si="3">I7/1000000</f>
        <v>20.534015</v>
      </c>
      <c r="I20" s="205">
        <f t="shared" ref="I20" si="4">J7/1000000</f>
        <v>-7.1249890000000002</v>
      </c>
    </row>
    <row r="21" spans="1:9" ht="14.25" hidden="1" x14ac:dyDescent="0.2">
      <c r="C21" s="207" t="s">
        <v>6</v>
      </c>
      <c r="D21" s="208"/>
      <c r="E21" s="208"/>
      <c r="F21" s="209">
        <f t="shared" si="2"/>
        <v>80.530147999999997</v>
      </c>
      <c r="G21" s="209">
        <f t="shared" si="2"/>
        <v>31.191850269999996</v>
      </c>
      <c r="H21" s="210">
        <f t="shared" ref="H21:I27" si="5">I8/1000000</f>
        <v>51.503967000000003</v>
      </c>
      <c r="I21" s="209">
        <f t="shared" si="5"/>
        <v>-29.026181000000001</v>
      </c>
    </row>
    <row r="22" spans="1:9" ht="14.25" hidden="1" x14ac:dyDescent="0.2">
      <c r="C22" s="207" t="s">
        <v>261</v>
      </c>
      <c r="D22" s="208"/>
      <c r="E22" s="208"/>
      <c r="F22" s="209">
        <f t="shared" si="2"/>
        <v>48.963403</v>
      </c>
      <c r="G22" s="209">
        <f t="shared" si="2"/>
        <v>13.380168749999999</v>
      </c>
      <c r="H22" s="210">
        <f t="shared" si="5"/>
        <v>25.26051511</v>
      </c>
      <c r="I22" s="209">
        <f t="shared" si="5"/>
        <v>-23.70288789</v>
      </c>
    </row>
    <row r="23" spans="1:9" ht="14.25" hidden="1" x14ac:dyDescent="0.2">
      <c r="C23" s="207" t="s">
        <v>25</v>
      </c>
      <c r="D23" s="208"/>
      <c r="E23" s="208"/>
      <c r="F23" s="209">
        <f t="shared" si="2"/>
        <v>13.617005000000001</v>
      </c>
      <c r="G23" s="209">
        <f t="shared" si="2"/>
        <v>2.56349077</v>
      </c>
      <c r="H23" s="210">
        <f t="shared" si="5"/>
        <v>9.0101089999999999</v>
      </c>
      <c r="I23" s="209">
        <f t="shared" si="5"/>
        <v>-4.6068959999999999</v>
      </c>
    </row>
    <row r="24" spans="1:9" ht="14.25" hidden="1" x14ac:dyDescent="0.2">
      <c r="C24" s="207" t="s">
        <v>26</v>
      </c>
      <c r="D24" s="208"/>
      <c r="E24" s="208"/>
      <c r="F24" s="209">
        <f t="shared" si="2"/>
        <v>24.348908000000002</v>
      </c>
      <c r="G24" s="209">
        <f t="shared" si="2"/>
        <v>3.1373299800000001</v>
      </c>
      <c r="H24" s="210">
        <f t="shared" si="5"/>
        <v>5.8206699999999998</v>
      </c>
      <c r="I24" s="209">
        <f t="shared" si="5"/>
        <v>-18.528238000000002</v>
      </c>
    </row>
    <row r="25" spans="1:9" ht="14.25" hidden="1" x14ac:dyDescent="0.2">
      <c r="C25" s="207" t="s">
        <v>27</v>
      </c>
      <c r="D25" s="208"/>
      <c r="E25" s="208"/>
      <c r="F25" s="209">
        <f t="shared" si="2"/>
        <v>-5.1920000000000002</v>
      </c>
      <c r="G25" s="209">
        <f t="shared" si="2"/>
        <v>-0.68752935999999987</v>
      </c>
      <c r="H25" s="210">
        <f t="shared" si="5"/>
        <v>-4.1688200000000002</v>
      </c>
      <c r="I25" s="209">
        <f t="shared" si="5"/>
        <v>1.02318</v>
      </c>
    </row>
    <row r="26" spans="1:9" ht="14.25" hidden="1" x14ac:dyDescent="0.2">
      <c r="C26" s="207" t="s">
        <v>520</v>
      </c>
      <c r="D26" s="208"/>
      <c r="E26" s="208"/>
      <c r="F26" s="209">
        <f t="shared" si="2"/>
        <v>5.1920000000000002</v>
      </c>
      <c r="G26" s="209">
        <f t="shared" si="2"/>
        <v>5.7494365599999995</v>
      </c>
      <c r="H26" s="210">
        <f t="shared" si="5"/>
        <v>15.792702999999999</v>
      </c>
      <c r="I26" s="209">
        <f t="shared" si="5"/>
        <v>10.600702999999999</v>
      </c>
    </row>
    <row r="27" spans="1:9" ht="15" hidden="1" thickBot="1" x14ac:dyDescent="0.25">
      <c r="C27" s="211" t="s">
        <v>511</v>
      </c>
      <c r="D27" s="212"/>
      <c r="E27" s="212"/>
      <c r="F27" s="213">
        <f t="shared" si="2"/>
        <v>-8.7567409999999999</v>
      </c>
      <c r="G27" s="213">
        <f t="shared" si="2"/>
        <v>1.155986</v>
      </c>
      <c r="H27" s="214">
        <f t="shared" si="5"/>
        <v>1.155986</v>
      </c>
      <c r="I27" s="213">
        <f t="shared" si="5"/>
        <v>9.9127270000000003</v>
      </c>
    </row>
    <row r="28" spans="1:9" ht="15" hidden="1" thickBot="1" x14ac:dyDescent="0.25">
      <c r="C28" s="215" t="s">
        <v>521</v>
      </c>
      <c r="D28" s="216"/>
      <c r="E28" s="216"/>
      <c r="F28" s="217">
        <f>F16/1000000</f>
        <v>186.361727</v>
      </c>
      <c r="G28" s="217">
        <f>G16/1000000</f>
        <v>73.684723429999991</v>
      </c>
      <c r="H28" s="218">
        <f>I16/1000000</f>
        <v>124.90914511</v>
      </c>
      <c r="I28" s="217">
        <f>J16/1000000</f>
        <v>-61.452581889999998</v>
      </c>
    </row>
    <row r="29" spans="1:9" hidden="1" x14ac:dyDescent="0.2"/>
    <row r="30" spans="1:9" ht="12.75" hidden="1" thickBot="1" x14ac:dyDescent="0.25"/>
    <row r="31" spans="1:9" ht="14.25" hidden="1" x14ac:dyDescent="0.2">
      <c r="C31" s="196" t="s">
        <v>522</v>
      </c>
      <c r="D31" s="197"/>
      <c r="E31" s="197"/>
      <c r="F31" s="197"/>
      <c r="G31" s="197"/>
      <c r="H31" s="197"/>
      <c r="I31" s="198"/>
    </row>
    <row r="32" spans="1:9" ht="28.5" hidden="1" customHeight="1" thickBot="1" x14ac:dyDescent="0.25">
      <c r="C32" s="199" t="s">
        <v>516</v>
      </c>
      <c r="D32" s="200"/>
      <c r="E32" s="200"/>
      <c r="F32" s="201" t="s">
        <v>517</v>
      </c>
      <c r="G32" s="201" t="s">
        <v>518</v>
      </c>
      <c r="H32" s="202" t="s">
        <v>519</v>
      </c>
      <c r="I32" s="201" t="s">
        <v>531</v>
      </c>
    </row>
    <row r="33" spans="3:9" ht="14.25" hidden="1" x14ac:dyDescent="0.2">
      <c r="C33" s="219" t="s">
        <v>59</v>
      </c>
      <c r="D33" s="204"/>
      <c r="E33" s="204"/>
      <c r="F33" s="205"/>
      <c r="G33" s="205"/>
      <c r="H33" s="206"/>
      <c r="I33" s="205"/>
    </row>
    <row r="34" spans="3:9" ht="42.75" hidden="1" x14ac:dyDescent="0.2">
      <c r="C34" s="220" t="s">
        <v>523</v>
      </c>
      <c r="D34" s="208"/>
      <c r="E34" s="208"/>
      <c r="F34" s="221">
        <f>'1 Økonomi og Erhverv'!F10/1000000</f>
        <v>6.9033499999999997</v>
      </c>
      <c r="G34" s="221">
        <f>'1 Økonomi og Erhverv'!G10/1000000</f>
        <v>0</v>
      </c>
      <c r="H34" s="222">
        <f>'1 Økonomi og Erhverv'!I10/1000000</f>
        <v>0.3</v>
      </c>
      <c r="I34" s="221">
        <f>H34-F34</f>
        <v>-6.6033499999999998</v>
      </c>
    </row>
    <row r="35" spans="3:9" ht="15" hidden="1" thickBot="1" x14ac:dyDescent="0.25">
      <c r="C35" s="211" t="s">
        <v>524</v>
      </c>
      <c r="D35" s="212"/>
      <c r="E35" s="212"/>
      <c r="F35" s="223">
        <f>'1 Økonomi og Erhverv'!F29/1000000</f>
        <v>2.09</v>
      </c>
      <c r="G35" s="223">
        <f>'1 Økonomi og Erhverv'!G29/1000000</f>
        <v>0</v>
      </c>
      <c r="H35" s="224">
        <f>'1 Økonomi og Erhverv'!I29/1000000</f>
        <v>0</v>
      </c>
      <c r="I35" s="223">
        <f>H35-F35</f>
        <v>-2.09</v>
      </c>
    </row>
    <row r="36" spans="3:9" ht="14.25" hidden="1" x14ac:dyDescent="0.2">
      <c r="C36" s="225" t="s">
        <v>6</v>
      </c>
      <c r="D36" s="208"/>
      <c r="E36" s="208"/>
      <c r="F36" s="221"/>
      <c r="G36" s="221"/>
      <c r="H36" s="222"/>
      <c r="I36" s="221"/>
    </row>
    <row r="37" spans="3:9" ht="13.5" hidden="1" customHeight="1" x14ac:dyDescent="0.2">
      <c r="C37" s="220" t="s">
        <v>169</v>
      </c>
      <c r="D37" s="208"/>
      <c r="E37" s="208"/>
      <c r="F37" s="221">
        <f>'2 Plan og Teknik'!G11/1000000</f>
        <v>4.1517980000000003</v>
      </c>
      <c r="G37" s="221">
        <f>'2 Plan og Teknik'!H11/1000000</f>
        <v>1.34515E-2</v>
      </c>
      <c r="H37" s="222">
        <f>'2 Plan og Teknik'!J11/1000000</f>
        <v>0.351798</v>
      </c>
      <c r="I37" s="221">
        <f>H37-F37</f>
        <v>-3.8000000000000003</v>
      </c>
    </row>
    <row r="38" spans="3:9" ht="28.5" hidden="1" x14ac:dyDescent="0.2">
      <c r="C38" s="220" t="s">
        <v>145</v>
      </c>
      <c r="D38" s="208"/>
      <c r="E38" s="208"/>
      <c r="F38" s="221">
        <f>'2 Plan og Teknik'!G18/1000000</f>
        <v>7.2083550000000001</v>
      </c>
      <c r="G38" s="221">
        <f>'2 Plan og Teknik'!H18/1000000</f>
        <v>0.25388756000000001</v>
      </c>
      <c r="H38" s="222">
        <f>'2 Plan og Teknik'!J18/1000000</f>
        <v>1</v>
      </c>
      <c r="I38" s="221">
        <f>H38-F38</f>
        <v>-6.2083550000000001</v>
      </c>
    </row>
    <row r="39" spans="3:9" ht="14.25" hidden="1" x14ac:dyDescent="0.2">
      <c r="C39" s="207" t="s">
        <v>85</v>
      </c>
      <c r="D39" s="208"/>
      <c r="E39" s="208"/>
      <c r="F39" s="221">
        <f>'2 Plan og Teknik'!G36/1000000</f>
        <v>4.9597499999999997</v>
      </c>
      <c r="G39" s="221">
        <f>'2 Plan og Teknik'!H36/1000000</f>
        <v>0</v>
      </c>
      <c r="H39" s="222">
        <f>'2 Plan og Teknik'!J36/1000000</f>
        <v>0.3</v>
      </c>
      <c r="I39" s="221">
        <f>H39-F39</f>
        <v>-4.6597499999999998</v>
      </c>
    </row>
    <row r="40" spans="3:9" ht="43.5" hidden="1" thickBot="1" x14ac:dyDescent="0.25">
      <c r="C40" s="226" t="s">
        <v>533</v>
      </c>
      <c r="D40" s="212"/>
      <c r="E40" s="212"/>
      <c r="F40" s="223"/>
      <c r="G40" s="223"/>
      <c r="H40" s="224"/>
      <c r="I40" s="223"/>
    </row>
    <row r="41" spans="3:9" ht="14.25" hidden="1" x14ac:dyDescent="0.2">
      <c r="C41" s="225" t="s">
        <v>261</v>
      </c>
      <c r="D41" s="208"/>
      <c r="E41" s="208"/>
      <c r="F41" s="221"/>
      <c r="G41" s="221"/>
      <c r="H41" s="222"/>
      <c r="I41" s="221"/>
    </row>
    <row r="42" spans="3:9" ht="14.25" hidden="1" x14ac:dyDescent="0.2">
      <c r="C42" s="207" t="s">
        <v>525</v>
      </c>
      <c r="D42" s="208"/>
      <c r="E42" s="208"/>
      <c r="F42" s="221">
        <f>'3 Børn og Læring'!F7/1000000</f>
        <v>6.4390070000000001</v>
      </c>
      <c r="G42" s="221">
        <f>'3 Børn og Læring'!G7/1000000</f>
        <v>0</v>
      </c>
      <c r="H42" s="222">
        <f>'3 Børn og Læring'!I7/1000000</f>
        <v>1</v>
      </c>
      <c r="I42" s="221">
        <f>H42-F42</f>
        <v>-5.4390070000000001</v>
      </c>
    </row>
    <row r="43" spans="3:9" ht="43.5" hidden="1" thickBot="1" x14ac:dyDescent="0.25">
      <c r="C43" s="226" t="s">
        <v>526</v>
      </c>
      <c r="D43" s="212"/>
      <c r="E43" s="212"/>
      <c r="F43" s="223">
        <f>'3 Børn og Læring'!F64/1000000</f>
        <v>19.807089000000001</v>
      </c>
      <c r="G43" s="223">
        <f>'3 Børn og Læring'!G64/1000000</f>
        <v>0.61342713999999998</v>
      </c>
      <c r="H43" s="224">
        <f>'3 Børn og Læring'!I64/1000000</f>
        <v>1</v>
      </c>
      <c r="I43" s="223">
        <f>H43-F43</f>
        <v>-18.807089000000001</v>
      </c>
    </row>
    <row r="44" spans="3:9" ht="14.25" hidden="1" x14ac:dyDescent="0.2">
      <c r="C44" s="225" t="s">
        <v>25</v>
      </c>
      <c r="D44" s="208"/>
      <c r="E44" s="208"/>
      <c r="F44" s="221"/>
      <c r="G44" s="221"/>
      <c r="H44" s="222"/>
      <c r="I44" s="221"/>
    </row>
    <row r="45" spans="3:9" ht="15" hidden="1" thickBot="1" x14ac:dyDescent="0.25">
      <c r="C45" s="211" t="s">
        <v>527</v>
      </c>
      <c r="D45" s="212"/>
      <c r="E45" s="212"/>
      <c r="F45" s="223">
        <f>'4 Kultur og Fritid'!F8/1000000</f>
        <v>9.3864629999999991</v>
      </c>
      <c r="G45" s="223">
        <f>'4 Kultur og Fritid'!G8/1000000</f>
        <v>2.3430582700000002</v>
      </c>
      <c r="H45" s="224">
        <f>'4 Kultur og Fritid'!I8/1000000</f>
        <v>5</v>
      </c>
      <c r="I45" s="223">
        <f>H45-F45</f>
        <v>-4.3864629999999991</v>
      </c>
    </row>
    <row r="46" spans="3:9" ht="14.25" hidden="1" x14ac:dyDescent="0.2">
      <c r="C46" s="225" t="s">
        <v>26</v>
      </c>
      <c r="D46" s="208"/>
      <c r="E46" s="208"/>
      <c r="F46" s="221"/>
      <c r="G46" s="221"/>
      <c r="H46" s="222"/>
      <c r="I46" s="221"/>
    </row>
    <row r="47" spans="3:9" ht="28.5" hidden="1" x14ac:dyDescent="0.2">
      <c r="C47" s="220" t="s">
        <v>528</v>
      </c>
      <c r="D47" s="208"/>
      <c r="E47" s="208"/>
      <c r="F47" s="221">
        <f>'5 Social og Sundhed'!F9/1000000</f>
        <v>5.5617080000000003</v>
      </c>
      <c r="G47" s="221">
        <f>'5 Social og Sundhed'!G9/1000000</f>
        <v>5.4280000000000002E-5</v>
      </c>
      <c r="H47" s="222">
        <f>'5 Social og Sundhed'!I9/1000000</f>
        <v>5.3999999999999999E-2</v>
      </c>
      <c r="I47" s="221">
        <f>H47-F47</f>
        <v>-5.507708</v>
      </c>
    </row>
    <row r="48" spans="3:9" ht="14.25" hidden="1" x14ac:dyDescent="0.2">
      <c r="C48" s="207" t="s">
        <v>529</v>
      </c>
      <c r="D48" s="208"/>
      <c r="E48" s="208"/>
      <c r="F48" s="221">
        <f>'5 Social og Sundhed'!F11/1000000</f>
        <v>5.1920000000000002</v>
      </c>
      <c r="G48" s="221">
        <f>'5 Social og Sundhed'!G11/1000000</f>
        <v>0</v>
      </c>
      <c r="H48" s="222">
        <f>'5 Social og Sundhed'!I11/1000000</f>
        <v>0.04</v>
      </c>
      <c r="I48" s="221">
        <f>H48-F48</f>
        <v>-5.1520000000000001</v>
      </c>
    </row>
    <row r="49" spans="3:9" ht="29.25" hidden="1" thickBot="1" x14ac:dyDescent="0.25">
      <c r="C49" s="226" t="s">
        <v>530</v>
      </c>
      <c r="D49" s="212"/>
      <c r="E49" s="212"/>
      <c r="F49" s="223">
        <f>'5 Social og Sundhed'!F16/1000000</f>
        <v>5.968</v>
      </c>
      <c r="G49" s="223">
        <f>'5 Social og Sundhed'!G16/1000000</f>
        <v>0</v>
      </c>
      <c r="H49" s="224">
        <f>'5 Social og Sundhed'!I16/1000000</f>
        <v>0.05</v>
      </c>
      <c r="I49" s="223">
        <f>H49-F49</f>
        <v>-5.9180000000000001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B1" zoomScaleNormal="100" workbookViewId="0">
      <selection activeCell="B2" sqref="B2"/>
    </sheetView>
  </sheetViews>
  <sheetFormatPr defaultRowHeight="12" x14ac:dyDescent="0.2"/>
  <cols>
    <col min="1" max="1" width="8.5" style="29" hidden="1" customWidth="1"/>
    <col min="3" max="3" width="54.83203125" customWidth="1"/>
    <col min="4" max="4" width="14.5" hidden="1" customWidth="1"/>
    <col min="5" max="5" width="15.1640625" hidden="1" customWidth="1"/>
    <col min="6" max="6" width="13.5" style="99" bestFit="1" customWidth="1"/>
    <col min="7" max="7" width="13" bestFit="1" customWidth="1"/>
    <col min="8" max="9" width="13.5" customWidth="1"/>
    <col min="10" max="10" width="60.5" customWidth="1"/>
  </cols>
  <sheetData>
    <row r="1" spans="1:10" s="82" customFormat="1" ht="15" x14ac:dyDescent="0.25">
      <c r="B1" s="166" t="s">
        <v>286</v>
      </c>
      <c r="F1" s="99"/>
    </row>
    <row r="2" spans="1:10" ht="15" x14ac:dyDescent="0.25">
      <c r="A2" s="54"/>
      <c r="B2" s="99"/>
      <c r="C2" s="54"/>
    </row>
    <row r="3" spans="1:10" ht="12.75" x14ac:dyDescent="0.2">
      <c r="A3" s="17"/>
      <c r="B3" s="17"/>
      <c r="C3" s="17" t="s">
        <v>59</v>
      </c>
      <c r="D3" s="19" t="s">
        <v>0</v>
      </c>
      <c r="E3" s="17" t="s">
        <v>1</v>
      </c>
      <c r="F3" s="19" t="s">
        <v>2</v>
      </c>
      <c r="G3" s="19" t="s">
        <v>3</v>
      </c>
      <c r="H3" s="19" t="s">
        <v>4</v>
      </c>
      <c r="I3" s="19" t="s">
        <v>104</v>
      </c>
      <c r="J3" s="20" t="s">
        <v>29</v>
      </c>
    </row>
    <row r="4" spans="1:10" ht="24" customHeight="1" x14ac:dyDescent="0.2">
      <c r="A4" s="37" t="s">
        <v>103</v>
      </c>
      <c r="B4" s="21"/>
      <c r="C4" s="21"/>
      <c r="D4" s="22" t="s">
        <v>183</v>
      </c>
      <c r="E4" s="22" t="s">
        <v>288</v>
      </c>
      <c r="F4" s="112">
        <v>2018</v>
      </c>
      <c r="G4" s="9" t="s">
        <v>287</v>
      </c>
      <c r="H4" s="22" t="s">
        <v>5</v>
      </c>
      <c r="I4" s="22">
        <v>2018</v>
      </c>
      <c r="J4" s="35"/>
    </row>
    <row r="5" spans="1:10" s="99" customFormat="1" ht="13.15" customHeight="1" x14ac:dyDescent="0.2">
      <c r="A5" s="55"/>
      <c r="B5" s="103" t="s">
        <v>185</v>
      </c>
      <c r="C5" s="88" t="s">
        <v>186</v>
      </c>
      <c r="D5" s="87">
        <v>0</v>
      </c>
      <c r="E5" s="102">
        <v>-68597.5</v>
      </c>
      <c r="F5" s="102">
        <v>72000</v>
      </c>
      <c r="G5" s="102">
        <v>3402.5</v>
      </c>
      <c r="H5" s="87">
        <f t="shared" ref="H5:H33" si="0">F5-G5</f>
        <v>68597.5</v>
      </c>
      <c r="I5" s="57">
        <v>-72000</v>
      </c>
      <c r="J5" s="42" t="s">
        <v>327</v>
      </c>
    </row>
    <row r="6" spans="1:10" s="99" customFormat="1" ht="13.15" customHeight="1" x14ac:dyDescent="0.2">
      <c r="A6" s="55"/>
      <c r="B6" s="103" t="s">
        <v>284</v>
      </c>
      <c r="C6" s="88" t="s">
        <v>290</v>
      </c>
      <c r="D6" s="87">
        <v>0</v>
      </c>
      <c r="E6" s="102">
        <v>0</v>
      </c>
      <c r="F6" s="102">
        <v>-120750</v>
      </c>
      <c r="G6" s="102">
        <v>0</v>
      </c>
      <c r="H6" s="87">
        <f t="shared" si="0"/>
        <v>-120750</v>
      </c>
      <c r="I6" s="57">
        <v>-120750</v>
      </c>
      <c r="J6" s="42" t="s">
        <v>331</v>
      </c>
    </row>
    <row r="7" spans="1:10" s="99" customFormat="1" ht="13.15" customHeight="1" x14ac:dyDescent="0.2">
      <c r="A7" s="55"/>
      <c r="B7" s="103" t="s">
        <v>56</v>
      </c>
      <c r="C7" s="88" t="s">
        <v>57</v>
      </c>
      <c r="D7" s="87">
        <v>11575200</v>
      </c>
      <c r="E7" s="102">
        <v>12033961.9</v>
      </c>
      <c r="F7" s="102">
        <v>6713011</v>
      </c>
      <c r="G7" s="102">
        <v>7431773</v>
      </c>
      <c r="H7" s="87">
        <f t="shared" si="0"/>
        <v>-718762</v>
      </c>
      <c r="I7" s="57">
        <v>8713011</v>
      </c>
      <c r="J7" s="42" t="s">
        <v>332</v>
      </c>
    </row>
    <row r="8" spans="1:10" s="99" customFormat="1" ht="13.15" customHeight="1" x14ac:dyDescent="0.2">
      <c r="A8" s="55"/>
      <c r="B8" s="103" t="s">
        <v>291</v>
      </c>
      <c r="C8" s="88" t="s">
        <v>292</v>
      </c>
      <c r="D8" s="87">
        <v>0</v>
      </c>
      <c r="E8" s="102">
        <v>1174664.04</v>
      </c>
      <c r="F8" s="102">
        <v>0</v>
      </c>
      <c r="G8" s="102">
        <v>14229</v>
      </c>
      <c r="H8" s="87">
        <f t="shared" si="0"/>
        <v>-14229</v>
      </c>
      <c r="I8" s="57"/>
      <c r="J8" s="42" t="s">
        <v>333</v>
      </c>
    </row>
    <row r="9" spans="1:10" s="99" customFormat="1" ht="13.15" customHeight="1" x14ac:dyDescent="0.2">
      <c r="A9" s="55"/>
      <c r="B9" s="103" t="s">
        <v>293</v>
      </c>
      <c r="C9" s="88" t="s">
        <v>294</v>
      </c>
      <c r="D9" s="87">
        <v>0</v>
      </c>
      <c r="E9" s="102">
        <v>5441290.6399999997</v>
      </c>
      <c r="F9" s="102">
        <v>0</v>
      </c>
      <c r="G9" s="102">
        <v>6654.77</v>
      </c>
      <c r="H9" s="87">
        <f t="shared" si="0"/>
        <v>-6654.77</v>
      </c>
      <c r="I9" s="57"/>
      <c r="J9" s="42" t="s">
        <v>333</v>
      </c>
    </row>
    <row r="10" spans="1:10" s="99" customFormat="1" ht="13.15" customHeight="1" x14ac:dyDescent="0.2">
      <c r="A10" s="55"/>
      <c r="B10" s="103" t="s">
        <v>105</v>
      </c>
      <c r="C10" s="88" t="s">
        <v>295</v>
      </c>
      <c r="D10" s="87">
        <v>0</v>
      </c>
      <c r="E10" s="102">
        <v>140360</v>
      </c>
      <c r="F10" s="102">
        <v>6903350</v>
      </c>
      <c r="G10" s="102">
        <v>0</v>
      </c>
      <c r="H10" s="87">
        <f t="shared" si="0"/>
        <v>6903350</v>
      </c>
      <c r="I10" s="57">
        <v>300000</v>
      </c>
      <c r="J10" s="42" t="s">
        <v>334</v>
      </c>
    </row>
    <row r="11" spans="1:10" s="99" customFormat="1" ht="13.15" customHeight="1" x14ac:dyDescent="0.2">
      <c r="A11" s="55"/>
      <c r="B11" s="103" t="s">
        <v>187</v>
      </c>
      <c r="C11" s="88" t="s">
        <v>188</v>
      </c>
      <c r="D11" s="87">
        <v>0</v>
      </c>
      <c r="E11" s="102">
        <v>287090</v>
      </c>
      <c r="F11" s="102">
        <v>40000</v>
      </c>
      <c r="G11" s="102">
        <v>18435</v>
      </c>
      <c r="H11" s="87">
        <f t="shared" si="0"/>
        <v>21565</v>
      </c>
      <c r="I11" s="57">
        <v>40000</v>
      </c>
      <c r="J11" s="42" t="s">
        <v>335</v>
      </c>
    </row>
    <row r="12" spans="1:10" s="99" customFormat="1" ht="13.15" customHeight="1" x14ac:dyDescent="0.2">
      <c r="A12" s="55"/>
      <c r="B12" s="103" t="s">
        <v>189</v>
      </c>
      <c r="C12" s="88" t="s">
        <v>190</v>
      </c>
      <c r="D12" s="87">
        <v>0</v>
      </c>
      <c r="E12" s="102">
        <v>31775</v>
      </c>
      <c r="F12" s="102">
        <v>0</v>
      </c>
      <c r="G12" s="102">
        <v>31775</v>
      </c>
      <c r="H12" s="87">
        <f t="shared" si="0"/>
        <v>-31775</v>
      </c>
      <c r="I12" s="57">
        <v>100000</v>
      </c>
      <c r="J12" s="42" t="s">
        <v>336</v>
      </c>
    </row>
    <row r="13" spans="1:10" s="99" customFormat="1" ht="13.15" customHeight="1" x14ac:dyDescent="0.2">
      <c r="A13" s="55"/>
      <c r="B13" s="103" t="s">
        <v>191</v>
      </c>
      <c r="C13" s="88" t="s">
        <v>192</v>
      </c>
      <c r="D13" s="87">
        <v>0</v>
      </c>
      <c r="E13" s="102">
        <v>336537.99</v>
      </c>
      <c r="F13" s="102">
        <v>1300000</v>
      </c>
      <c r="G13" s="102">
        <v>336537.99</v>
      </c>
      <c r="H13" s="87">
        <f t="shared" si="0"/>
        <v>963462.01</v>
      </c>
      <c r="I13" s="57">
        <v>1300000</v>
      </c>
      <c r="J13" s="42" t="s">
        <v>335</v>
      </c>
    </row>
    <row r="14" spans="1:10" s="99" customFormat="1" ht="13.15" customHeight="1" x14ac:dyDescent="0.2">
      <c r="A14" s="55"/>
      <c r="B14" s="103" t="s">
        <v>193</v>
      </c>
      <c r="C14" s="88" t="s">
        <v>194</v>
      </c>
      <c r="D14" s="87">
        <v>0</v>
      </c>
      <c r="E14" s="102">
        <v>8860.76</v>
      </c>
      <c r="F14" s="102">
        <v>0</v>
      </c>
      <c r="G14" s="102">
        <v>8860.76</v>
      </c>
      <c r="H14" s="87">
        <f t="shared" si="0"/>
        <v>-8860.76</v>
      </c>
      <c r="I14" s="57">
        <v>8861</v>
      </c>
      <c r="J14" s="42" t="s">
        <v>337</v>
      </c>
    </row>
    <row r="15" spans="1:10" s="99" customFormat="1" ht="13.15" customHeight="1" x14ac:dyDescent="0.2">
      <c r="A15" s="55"/>
      <c r="B15" s="103" t="s">
        <v>195</v>
      </c>
      <c r="C15" s="88" t="s">
        <v>196</v>
      </c>
      <c r="D15" s="87">
        <v>0</v>
      </c>
      <c r="E15" s="102">
        <v>216835.99</v>
      </c>
      <c r="F15" s="102">
        <v>50000</v>
      </c>
      <c r="G15" s="102">
        <v>277336</v>
      </c>
      <c r="H15" s="87">
        <f t="shared" si="0"/>
        <v>-227336</v>
      </c>
      <c r="I15" s="57">
        <v>277336</v>
      </c>
      <c r="J15" s="42" t="s">
        <v>338</v>
      </c>
    </row>
    <row r="16" spans="1:10" s="99" customFormat="1" ht="27.6" customHeight="1" x14ac:dyDescent="0.2">
      <c r="A16" s="55"/>
      <c r="B16" s="103" t="s">
        <v>266</v>
      </c>
      <c r="C16" s="88" t="s">
        <v>267</v>
      </c>
      <c r="D16" s="87">
        <v>0</v>
      </c>
      <c r="E16" s="102">
        <v>24359.21</v>
      </c>
      <c r="F16" s="102">
        <v>0</v>
      </c>
      <c r="G16" s="102">
        <v>24359.21</v>
      </c>
      <c r="H16" s="87">
        <f t="shared" si="0"/>
        <v>-24359.21</v>
      </c>
      <c r="I16" s="57">
        <v>24359</v>
      </c>
      <c r="J16" s="92" t="s">
        <v>339</v>
      </c>
    </row>
    <row r="17" spans="1:10" s="99" customFormat="1" ht="13.15" customHeight="1" x14ac:dyDescent="0.2">
      <c r="A17" s="55"/>
      <c r="B17" s="103" t="s">
        <v>268</v>
      </c>
      <c r="C17" s="88" t="s">
        <v>269</v>
      </c>
      <c r="D17" s="87">
        <v>0</v>
      </c>
      <c r="E17" s="102">
        <v>18809.03</v>
      </c>
      <c r="F17" s="102">
        <v>18809</v>
      </c>
      <c r="G17" s="102">
        <v>18809.03</v>
      </c>
      <c r="H17" s="87">
        <f t="shared" si="0"/>
        <v>-2.9999999998835847E-2</v>
      </c>
      <c r="I17" s="57">
        <v>18809</v>
      </c>
      <c r="J17" s="42" t="s">
        <v>335</v>
      </c>
    </row>
    <row r="18" spans="1:10" s="99" customFormat="1" ht="13.15" customHeight="1" x14ac:dyDescent="0.2">
      <c r="A18" s="55"/>
      <c r="B18" s="103" t="s">
        <v>270</v>
      </c>
      <c r="C18" s="88" t="s">
        <v>271</v>
      </c>
      <c r="D18" s="87">
        <v>0</v>
      </c>
      <c r="E18" s="102">
        <v>1204538.53</v>
      </c>
      <c r="F18" s="102">
        <v>1200000</v>
      </c>
      <c r="G18" s="102">
        <v>1204538.53</v>
      </c>
      <c r="H18" s="87">
        <f t="shared" si="0"/>
        <v>-4538.5300000000279</v>
      </c>
      <c r="I18" s="57">
        <v>1204539</v>
      </c>
      <c r="J18" s="42" t="s">
        <v>340</v>
      </c>
    </row>
    <row r="19" spans="1:10" s="99" customFormat="1" ht="13.15" customHeight="1" x14ac:dyDescent="0.2">
      <c r="A19" s="55"/>
      <c r="B19" s="103" t="s">
        <v>272</v>
      </c>
      <c r="C19" s="88" t="s">
        <v>273</v>
      </c>
      <c r="D19" s="87">
        <v>0</v>
      </c>
      <c r="E19" s="102">
        <v>77737.509999999995</v>
      </c>
      <c r="F19" s="102">
        <v>200000</v>
      </c>
      <c r="G19" s="102">
        <v>77737.509999999995</v>
      </c>
      <c r="H19" s="87">
        <f t="shared" si="0"/>
        <v>122262.49</v>
      </c>
      <c r="I19" s="57">
        <v>200000</v>
      </c>
      <c r="J19" s="42" t="s">
        <v>335</v>
      </c>
    </row>
    <row r="20" spans="1:10" s="99" customFormat="1" ht="13.15" customHeight="1" x14ac:dyDescent="0.2">
      <c r="A20" s="55"/>
      <c r="B20" s="103" t="s">
        <v>274</v>
      </c>
      <c r="C20" s="88" t="s">
        <v>275</v>
      </c>
      <c r="D20" s="87">
        <v>0</v>
      </c>
      <c r="E20" s="102">
        <v>220</v>
      </c>
      <c r="F20" s="102">
        <v>100000</v>
      </c>
      <c r="G20" s="102">
        <v>220</v>
      </c>
      <c r="H20" s="87">
        <f t="shared" si="0"/>
        <v>99780</v>
      </c>
      <c r="I20" s="57">
        <v>220</v>
      </c>
      <c r="J20" s="42" t="s">
        <v>335</v>
      </c>
    </row>
    <row r="21" spans="1:10" s="99" customFormat="1" ht="13.15" customHeight="1" x14ac:dyDescent="0.2">
      <c r="A21" s="55"/>
      <c r="B21" s="103" t="s">
        <v>285</v>
      </c>
      <c r="C21" s="88" t="s">
        <v>296</v>
      </c>
      <c r="D21" s="87">
        <v>0</v>
      </c>
      <c r="E21" s="102">
        <v>20413.419999999998</v>
      </c>
      <c r="F21" s="102">
        <v>0</v>
      </c>
      <c r="G21" s="102">
        <v>20413.419999999998</v>
      </c>
      <c r="H21" s="87">
        <f t="shared" si="0"/>
        <v>-20413.419999999998</v>
      </c>
      <c r="I21" s="57"/>
      <c r="J21" s="42" t="s">
        <v>341</v>
      </c>
    </row>
    <row r="22" spans="1:10" s="99" customFormat="1" ht="13.15" customHeight="1" x14ac:dyDescent="0.2">
      <c r="A22" s="55"/>
      <c r="B22" s="103" t="s">
        <v>126</v>
      </c>
      <c r="C22" s="88" t="s">
        <v>127</v>
      </c>
      <c r="D22" s="87">
        <v>738720</v>
      </c>
      <c r="E22" s="102">
        <v>728652.69</v>
      </c>
      <c r="F22" s="102">
        <v>-494060</v>
      </c>
      <c r="G22" s="102">
        <v>-504127.15</v>
      </c>
      <c r="H22" s="87">
        <f t="shared" si="0"/>
        <v>10067.150000000023</v>
      </c>
      <c r="I22" s="57">
        <v>-504127</v>
      </c>
      <c r="J22" s="42" t="s">
        <v>342</v>
      </c>
    </row>
    <row r="23" spans="1:10" s="99" customFormat="1" ht="13.15" customHeight="1" x14ac:dyDescent="0.2">
      <c r="A23" s="55"/>
      <c r="B23" s="103" t="s">
        <v>128</v>
      </c>
      <c r="C23" s="88" t="s">
        <v>197</v>
      </c>
      <c r="D23" s="87">
        <v>634560</v>
      </c>
      <c r="E23" s="102">
        <v>91672.82</v>
      </c>
      <c r="F23" s="102">
        <v>542887</v>
      </c>
      <c r="G23" s="102">
        <v>0</v>
      </c>
      <c r="H23" s="87">
        <f t="shared" si="0"/>
        <v>542887</v>
      </c>
      <c r="I23" s="57">
        <v>0</v>
      </c>
      <c r="J23" s="42" t="s">
        <v>343</v>
      </c>
    </row>
    <row r="24" spans="1:10" s="99" customFormat="1" ht="13.15" customHeight="1" x14ac:dyDescent="0.2">
      <c r="A24" s="55"/>
      <c r="B24" s="103" t="s">
        <v>297</v>
      </c>
      <c r="C24" s="88" t="s">
        <v>298</v>
      </c>
      <c r="D24" s="87">
        <v>964976</v>
      </c>
      <c r="E24" s="102">
        <v>1361552.74</v>
      </c>
      <c r="F24" s="102">
        <v>0</v>
      </c>
      <c r="G24" s="102">
        <v>244254.19</v>
      </c>
      <c r="H24" s="87">
        <f t="shared" si="0"/>
        <v>-244254.19</v>
      </c>
      <c r="I24" s="57"/>
      <c r="J24" s="42" t="s">
        <v>333</v>
      </c>
    </row>
    <row r="25" spans="1:10" s="99" customFormat="1" ht="13.15" customHeight="1" x14ac:dyDescent="0.2">
      <c r="A25" s="55"/>
      <c r="B25" s="103" t="s">
        <v>30</v>
      </c>
      <c r="C25" s="88" t="s">
        <v>106</v>
      </c>
      <c r="D25" s="87">
        <v>471260</v>
      </c>
      <c r="E25" s="102">
        <v>31388777.140000001</v>
      </c>
      <c r="F25" s="102">
        <v>0</v>
      </c>
      <c r="G25" s="102">
        <v>1343038</v>
      </c>
      <c r="H25" s="87">
        <f t="shared" si="0"/>
        <v>-1343038</v>
      </c>
      <c r="I25" s="57"/>
      <c r="J25" s="42" t="s">
        <v>333</v>
      </c>
    </row>
    <row r="26" spans="1:10" s="99" customFormat="1" ht="13.15" customHeight="1" x14ac:dyDescent="0.2">
      <c r="A26" s="55"/>
      <c r="B26" s="103" t="s">
        <v>107</v>
      </c>
      <c r="C26" s="88" t="s">
        <v>198</v>
      </c>
      <c r="D26" s="87">
        <v>1864450</v>
      </c>
      <c r="E26" s="102">
        <v>10396351.710000001</v>
      </c>
      <c r="F26" s="102">
        <v>0</v>
      </c>
      <c r="G26" s="102">
        <v>3773508</v>
      </c>
      <c r="H26" s="87">
        <f t="shared" si="0"/>
        <v>-3773508</v>
      </c>
      <c r="I26" s="57"/>
      <c r="J26" s="42" t="s">
        <v>333</v>
      </c>
    </row>
    <row r="27" spans="1:10" s="99" customFormat="1" ht="13.15" customHeight="1" x14ac:dyDescent="0.2">
      <c r="A27" s="55"/>
      <c r="B27" s="103" t="s">
        <v>299</v>
      </c>
      <c r="C27" s="88" t="s">
        <v>300</v>
      </c>
      <c r="D27" s="87">
        <v>14444</v>
      </c>
      <c r="E27" s="102">
        <v>391815.62</v>
      </c>
      <c r="F27" s="102">
        <v>0</v>
      </c>
      <c r="G27" s="102">
        <v>180236.2</v>
      </c>
      <c r="H27" s="87">
        <f t="shared" si="0"/>
        <v>-180236.2</v>
      </c>
      <c r="I27" s="57"/>
      <c r="J27" s="42" t="s">
        <v>333</v>
      </c>
    </row>
    <row r="28" spans="1:10" s="99" customFormat="1" ht="13.15" customHeight="1" x14ac:dyDescent="0.2">
      <c r="A28" s="55"/>
      <c r="B28" s="103" t="s">
        <v>108</v>
      </c>
      <c r="C28" s="88" t="s">
        <v>109</v>
      </c>
      <c r="D28" s="87">
        <v>24000</v>
      </c>
      <c r="E28" s="102">
        <v>1753272.35</v>
      </c>
      <c r="F28" s="102">
        <v>0</v>
      </c>
      <c r="G28" s="102">
        <v>105908.99</v>
      </c>
      <c r="H28" s="87">
        <f t="shared" si="0"/>
        <v>-105908.99</v>
      </c>
      <c r="I28" s="57"/>
      <c r="J28" s="42" t="s">
        <v>333</v>
      </c>
    </row>
    <row r="29" spans="1:10" s="99" customFormat="1" ht="13.15" customHeight="1" x14ac:dyDescent="0.2">
      <c r="A29" s="55"/>
      <c r="B29" s="103" t="s">
        <v>129</v>
      </c>
      <c r="C29" s="88" t="s">
        <v>130</v>
      </c>
      <c r="D29" s="87">
        <v>2090000</v>
      </c>
      <c r="E29" s="102">
        <v>0</v>
      </c>
      <c r="F29" s="102">
        <v>2090000</v>
      </c>
      <c r="G29" s="102">
        <v>0</v>
      </c>
      <c r="H29" s="87">
        <f t="shared" si="0"/>
        <v>2090000</v>
      </c>
      <c r="I29" s="57">
        <v>0</v>
      </c>
      <c r="J29" s="42" t="s">
        <v>343</v>
      </c>
    </row>
    <row r="30" spans="1:10" s="99" customFormat="1" ht="13.15" customHeight="1" x14ac:dyDescent="0.2">
      <c r="A30" s="55"/>
      <c r="B30" s="103" t="s">
        <v>31</v>
      </c>
      <c r="C30" s="88" t="s">
        <v>110</v>
      </c>
      <c r="D30" s="87">
        <v>0</v>
      </c>
      <c r="E30" s="102">
        <v>2721676.8</v>
      </c>
      <c r="F30" s="102">
        <v>0</v>
      </c>
      <c r="G30" s="102">
        <v>466433.68</v>
      </c>
      <c r="H30" s="87">
        <f t="shared" si="0"/>
        <v>-466433.68</v>
      </c>
      <c r="I30" s="57"/>
      <c r="J30" s="42" t="s">
        <v>333</v>
      </c>
    </row>
    <row r="31" spans="1:10" s="99" customFormat="1" ht="13.15" customHeight="1" x14ac:dyDescent="0.2">
      <c r="A31" s="55"/>
      <c r="B31" s="103" t="s">
        <v>199</v>
      </c>
      <c r="C31" s="88" t="s">
        <v>200</v>
      </c>
      <c r="D31" s="87">
        <v>0</v>
      </c>
      <c r="E31" s="102">
        <v>1869833.56</v>
      </c>
      <c r="F31" s="102">
        <v>0</v>
      </c>
      <c r="G31" s="102">
        <v>1869833.56</v>
      </c>
      <c r="H31" s="87">
        <f t="shared" si="0"/>
        <v>-1869833.56</v>
      </c>
      <c r="I31" s="57"/>
      <c r="J31" s="42" t="s">
        <v>333</v>
      </c>
    </row>
    <row r="32" spans="1:10" s="99" customFormat="1" ht="13.15" customHeight="1" x14ac:dyDescent="0.2">
      <c r="A32" s="55"/>
      <c r="B32" s="103" t="s">
        <v>301</v>
      </c>
      <c r="C32" s="88" t="s">
        <v>302</v>
      </c>
      <c r="D32" s="87">
        <v>4308440</v>
      </c>
      <c r="E32" s="102">
        <v>4766225.82</v>
      </c>
      <c r="F32" s="102">
        <v>0</v>
      </c>
      <c r="G32" s="102">
        <v>239823.27</v>
      </c>
      <c r="H32" s="87">
        <f t="shared" si="0"/>
        <v>-239823.27</v>
      </c>
      <c r="I32" s="57"/>
      <c r="J32" s="42" t="s">
        <v>333</v>
      </c>
    </row>
    <row r="33" spans="1:10" s="99" customFormat="1" ht="27.6" customHeight="1" x14ac:dyDescent="0.2">
      <c r="A33" s="55"/>
      <c r="B33" s="103" t="s">
        <v>32</v>
      </c>
      <c r="C33" s="88" t="s">
        <v>344</v>
      </c>
      <c r="D33" s="87">
        <v>0</v>
      </c>
      <c r="E33" s="102">
        <v>0</v>
      </c>
      <c r="F33" s="102">
        <v>8785038</v>
      </c>
      <c r="G33" s="102">
        <v>0</v>
      </c>
      <c r="H33" s="87">
        <f t="shared" si="0"/>
        <v>8785038</v>
      </c>
      <c r="I33" s="57">
        <v>8785038</v>
      </c>
      <c r="J33" s="92" t="s">
        <v>345</v>
      </c>
    </row>
    <row r="34" spans="1:10" s="99" customFormat="1" ht="13.15" customHeight="1" x14ac:dyDescent="0.2">
      <c r="A34" s="55"/>
      <c r="B34" s="103" t="s">
        <v>33</v>
      </c>
      <c r="C34" s="88" t="s">
        <v>34</v>
      </c>
      <c r="D34" s="87">
        <v>2200000</v>
      </c>
      <c r="E34" s="102">
        <v>1950688.11</v>
      </c>
      <c r="F34" s="102">
        <v>258719</v>
      </c>
      <c r="G34" s="102">
        <v>0</v>
      </c>
      <c r="H34" s="87">
        <f>F34-G34</f>
        <v>258719</v>
      </c>
      <c r="I34" s="57">
        <v>258719</v>
      </c>
      <c r="J34" s="42"/>
    </row>
    <row r="35" spans="1:10" ht="9.6" customHeight="1" x14ac:dyDescent="0.2">
      <c r="A35" s="32"/>
      <c r="B35" s="86"/>
      <c r="C35" s="88"/>
      <c r="D35" s="87"/>
      <c r="E35" s="102"/>
      <c r="F35" s="102"/>
      <c r="G35" s="102"/>
      <c r="H35" s="87"/>
      <c r="I35" s="57"/>
      <c r="J35" s="42"/>
    </row>
    <row r="36" spans="1:10" s="43" customFormat="1" ht="16.149999999999999" customHeight="1" x14ac:dyDescent="0.2">
      <c r="A36" s="65"/>
      <c r="B36" s="125"/>
      <c r="C36" s="126"/>
      <c r="D36" s="127">
        <f t="shared" ref="D36:I36" si="1">SUM(D5:D35)</f>
        <v>24886050</v>
      </c>
      <c r="E36" s="128">
        <f t="shared" si="1"/>
        <v>78369375.88000001</v>
      </c>
      <c r="F36" s="128">
        <f t="shared" si="1"/>
        <v>27659004</v>
      </c>
      <c r="G36" s="127">
        <f t="shared" si="1"/>
        <v>17193990.459999997</v>
      </c>
      <c r="H36" s="127">
        <f t="shared" si="1"/>
        <v>10465013.539999999</v>
      </c>
      <c r="I36" s="127">
        <f t="shared" si="1"/>
        <v>20534015</v>
      </c>
      <c r="J36" s="129"/>
    </row>
    <row r="37" spans="1:10" s="43" customFormat="1" x14ac:dyDescent="0.2">
      <c r="F37" s="99"/>
    </row>
    <row r="38" spans="1:10" s="43" customFormat="1" x14ac:dyDescent="0.2">
      <c r="F38" s="99"/>
    </row>
    <row r="39" spans="1:10" s="43" customFormat="1" x14ac:dyDescent="0.2">
      <c r="F39" s="99"/>
    </row>
    <row r="40" spans="1:10" s="43" customFormat="1" x14ac:dyDescent="0.2">
      <c r="F40" s="99"/>
    </row>
    <row r="41" spans="1:10" s="43" customFormat="1" x14ac:dyDescent="0.2">
      <c r="F41" s="99"/>
    </row>
    <row r="42" spans="1:10" s="43" customFormat="1" x14ac:dyDescent="0.2">
      <c r="F42" s="99"/>
    </row>
    <row r="43" spans="1:10" s="43" customFormat="1" x14ac:dyDescent="0.2">
      <c r="F43" s="99"/>
    </row>
    <row r="44" spans="1:10" s="43" customFormat="1" x14ac:dyDescent="0.2">
      <c r="F44" s="99"/>
    </row>
    <row r="45" spans="1:10" s="43" customFormat="1" x14ac:dyDescent="0.2">
      <c r="F45" s="99"/>
    </row>
    <row r="46" spans="1:10" s="43" customFormat="1" x14ac:dyDescent="0.2">
      <c r="F46" s="99"/>
    </row>
    <row r="47" spans="1:10" s="43" customFormat="1" x14ac:dyDescent="0.2">
      <c r="F47" s="99"/>
    </row>
    <row r="48" spans="1:10" s="43" customFormat="1" x14ac:dyDescent="0.2">
      <c r="F48" s="99"/>
    </row>
    <row r="49" spans="1:6" s="43" customFormat="1" x14ac:dyDescent="0.2">
      <c r="F49" s="99"/>
    </row>
    <row r="50" spans="1:6" s="43" customFormat="1" x14ac:dyDescent="0.2">
      <c r="F50" s="99"/>
    </row>
    <row r="51" spans="1:6" s="43" customFormat="1" x14ac:dyDescent="0.2">
      <c r="F51" s="99"/>
    </row>
    <row r="52" spans="1:6" s="43" customFormat="1" x14ac:dyDescent="0.2">
      <c r="F52" s="99"/>
    </row>
    <row r="53" spans="1:6" s="43" customFormat="1" x14ac:dyDescent="0.2">
      <c r="F53" s="99"/>
    </row>
    <row r="54" spans="1:6" s="43" customFormat="1" x14ac:dyDescent="0.2">
      <c r="F54" s="99"/>
    </row>
    <row r="55" spans="1:6" s="43" customFormat="1" x14ac:dyDescent="0.2">
      <c r="F55" s="99"/>
    </row>
    <row r="56" spans="1:6" s="43" customFormat="1" x14ac:dyDescent="0.2">
      <c r="F56" s="99"/>
    </row>
    <row r="57" spans="1:6" s="43" customFormat="1" x14ac:dyDescent="0.2">
      <c r="F57" s="99"/>
    </row>
    <row r="58" spans="1:6" s="43" customFormat="1" x14ac:dyDescent="0.2">
      <c r="F58" s="99"/>
    </row>
    <row r="59" spans="1:6" x14ac:dyDescent="0.2">
      <c r="A59"/>
    </row>
    <row r="60" spans="1:6" x14ac:dyDescent="0.2">
      <c r="A60"/>
    </row>
    <row r="61" spans="1:6" x14ac:dyDescent="0.2">
      <c r="A61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B1" zoomScaleNormal="100" workbookViewId="0">
      <selection activeCell="D37" sqref="D37"/>
    </sheetView>
  </sheetViews>
  <sheetFormatPr defaultRowHeight="12" x14ac:dyDescent="0.2"/>
  <cols>
    <col min="1" max="1" width="9.5" style="29" hidden="1" customWidth="1"/>
    <col min="2" max="2" width="9.5" style="99" customWidth="1"/>
    <col min="4" max="4" width="58.5" customWidth="1"/>
    <col min="5" max="5" width="14" hidden="1" customWidth="1"/>
    <col min="6" max="6" width="14.6640625" hidden="1" customWidth="1"/>
    <col min="7" max="7" width="14.6640625" style="99" customWidth="1"/>
    <col min="8" max="8" width="15.1640625" customWidth="1"/>
    <col min="9" max="9" width="13.6640625" customWidth="1"/>
    <col min="10" max="10" width="15" customWidth="1"/>
    <col min="11" max="11" width="98.6640625" customWidth="1"/>
  </cols>
  <sheetData>
    <row r="1" spans="1:12" s="82" customFormat="1" ht="15" x14ac:dyDescent="0.25">
      <c r="B1" s="99"/>
      <c r="C1" s="166" t="s">
        <v>286</v>
      </c>
      <c r="D1" s="113"/>
      <c r="G1" s="99"/>
    </row>
    <row r="2" spans="1:12" s="43" customFormat="1" ht="15" customHeight="1" x14ac:dyDescent="0.2">
      <c r="B2" s="99"/>
      <c r="C2" s="99"/>
      <c r="G2" s="99"/>
    </row>
    <row r="3" spans="1:12" ht="12.75" x14ac:dyDescent="0.2">
      <c r="A3" s="17"/>
      <c r="B3" s="17"/>
      <c r="C3" s="17"/>
      <c r="D3" s="17" t="s">
        <v>58</v>
      </c>
      <c r="E3" s="19" t="s">
        <v>0</v>
      </c>
      <c r="F3" s="17" t="s">
        <v>1</v>
      </c>
      <c r="G3" s="19" t="s">
        <v>2</v>
      </c>
      <c r="H3" s="19" t="s">
        <v>3</v>
      </c>
      <c r="I3" s="19" t="s">
        <v>4</v>
      </c>
      <c r="J3" s="121" t="s">
        <v>104</v>
      </c>
      <c r="K3" s="19" t="s">
        <v>29</v>
      </c>
    </row>
    <row r="4" spans="1:12" s="99" customFormat="1" ht="25.5" customHeight="1" x14ac:dyDescent="0.2">
      <c r="A4" s="59"/>
      <c r="B4" s="21"/>
      <c r="C4" s="21"/>
      <c r="D4" s="21"/>
      <c r="E4" s="120"/>
      <c r="F4" s="21"/>
      <c r="G4" s="22">
        <v>2018</v>
      </c>
      <c r="H4" s="9" t="s">
        <v>287</v>
      </c>
      <c r="I4" s="22" t="s">
        <v>5</v>
      </c>
      <c r="J4" s="22">
        <v>2018</v>
      </c>
      <c r="K4" s="61"/>
    </row>
    <row r="5" spans="1:12" ht="12.75" x14ac:dyDescent="0.2">
      <c r="A5" s="144"/>
      <c r="B5" s="159"/>
      <c r="C5" s="146"/>
      <c r="D5" s="148"/>
      <c r="E5" s="153"/>
      <c r="F5" s="161"/>
      <c r="G5" s="152"/>
      <c r="H5" s="153"/>
      <c r="I5" s="153"/>
      <c r="J5" s="158"/>
      <c r="K5" s="42"/>
      <c r="L5" s="154"/>
    </row>
    <row r="6" spans="1:12" ht="13.15" customHeight="1" x14ac:dyDescent="0.2">
      <c r="A6" s="145"/>
      <c r="B6" s="178">
        <v>501</v>
      </c>
      <c r="C6" s="86" t="s">
        <v>102</v>
      </c>
      <c r="D6" s="149" t="s">
        <v>201</v>
      </c>
      <c r="E6" s="151">
        <v>257300</v>
      </c>
      <c r="F6" s="102">
        <v>0</v>
      </c>
      <c r="G6" s="150">
        <v>257300</v>
      </c>
      <c r="H6" s="151">
        <v>282473</v>
      </c>
      <c r="I6" s="151">
        <f>SUM(G6-H6)</f>
        <v>-25173</v>
      </c>
      <c r="J6" s="151">
        <v>282473</v>
      </c>
      <c r="K6" s="102" t="s">
        <v>460</v>
      </c>
      <c r="L6" s="154"/>
    </row>
    <row r="7" spans="1:12" s="82" customFormat="1" ht="13.15" customHeight="1" x14ac:dyDescent="0.2">
      <c r="A7" s="145"/>
      <c r="B7" s="178">
        <v>501</v>
      </c>
      <c r="C7" s="147" t="s">
        <v>276</v>
      </c>
      <c r="D7" s="149" t="s">
        <v>131</v>
      </c>
      <c r="E7" s="151">
        <v>357000</v>
      </c>
      <c r="F7" s="102">
        <v>0</v>
      </c>
      <c r="G7" s="150">
        <v>357000</v>
      </c>
      <c r="H7" s="151">
        <v>0</v>
      </c>
      <c r="I7" s="151">
        <f t="shared" ref="I7:I54" si="0">SUM(G7-H7)</f>
        <v>357000</v>
      </c>
      <c r="J7" s="151">
        <v>157000</v>
      </c>
      <c r="K7" s="102" t="s">
        <v>460</v>
      </c>
      <c r="L7" s="154"/>
    </row>
    <row r="8" spans="1:12" s="99" customFormat="1" ht="12.75" x14ac:dyDescent="0.2">
      <c r="A8" s="145"/>
      <c r="B8" s="178">
        <v>501</v>
      </c>
      <c r="C8" s="96" t="s">
        <v>113</v>
      </c>
      <c r="D8" s="88" t="s">
        <v>114</v>
      </c>
      <c r="E8" s="102">
        <v>356650</v>
      </c>
      <c r="F8" s="102">
        <v>648549.5</v>
      </c>
      <c r="G8" s="118">
        <v>-285123</v>
      </c>
      <c r="H8" s="102">
        <v>6776</v>
      </c>
      <c r="I8" s="151">
        <f t="shared" si="0"/>
        <v>-291899</v>
      </c>
      <c r="J8" s="151">
        <v>-250000</v>
      </c>
      <c r="K8" s="102" t="s">
        <v>461</v>
      </c>
    </row>
    <row r="9" spans="1:12" s="99" customFormat="1" ht="12.75" x14ac:dyDescent="0.2">
      <c r="A9" s="145"/>
      <c r="B9" s="178">
        <v>501</v>
      </c>
      <c r="C9" s="95" t="s">
        <v>86</v>
      </c>
      <c r="D9" s="89" t="s">
        <v>87</v>
      </c>
      <c r="E9" s="102">
        <v>68076217</v>
      </c>
      <c r="F9" s="102">
        <v>78752622.150000006</v>
      </c>
      <c r="G9" s="118">
        <v>2120923</v>
      </c>
      <c r="H9" s="102">
        <v>2403360.1</v>
      </c>
      <c r="I9" s="151">
        <f t="shared" si="0"/>
        <v>-282437.10000000009</v>
      </c>
      <c r="J9" s="151">
        <v>2403360</v>
      </c>
      <c r="K9" s="102" t="s">
        <v>462</v>
      </c>
    </row>
    <row r="10" spans="1:12" s="99" customFormat="1" ht="13.15" customHeight="1" x14ac:dyDescent="0.2">
      <c r="A10" s="145"/>
      <c r="B10" s="178">
        <v>501</v>
      </c>
      <c r="C10" s="95" t="s">
        <v>88</v>
      </c>
      <c r="D10" s="89" t="s">
        <v>142</v>
      </c>
      <c r="E10" s="102">
        <v>4517483</v>
      </c>
      <c r="F10" s="102">
        <v>2382471.0499999998</v>
      </c>
      <c r="G10" s="118">
        <v>2238371</v>
      </c>
      <c r="H10" s="102">
        <v>53359.33</v>
      </c>
      <c r="I10" s="151">
        <f t="shared" si="0"/>
        <v>2185011.67</v>
      </c>
      <c r="J10" s="151">
        <v>1238371</v>
      </c>
      <c r="K10" s="102" t="s">
        <v>463</v>
      </c>
    </row>
    <row r="11" spans="1:12" s="99" customFormat="1" ht="12.75" x14ac:dyDescent="0.2">
      <c r="A11" s="145"/>
      <c r="B11" s="178">
        <v>501</v>
      </c>
      <c r="C11" s="95" t="s">
        <v>90</v>
      </c>
      <c r="D11" s="89" t="s">
        <v>169</v>
      </c>
      <c r="E11" s="102">
        <v>5718090</v>
      </c>
      <c r="F11" s="102">
        <v>1579743.37</v>
      </c>
      <c r="G11" s="102">
        <v>4151798</v>
      </c>
      <c r="H11" s="102">
        <v>13451.5</v>
      </c>
      <c r="I11" s="151">
        <f t="shared" si="0"/>
        <v>4138346.5</v>
      </c>
      <c r="J11" s="151">
        <v>351798</v>
      </c>
      <c r="K11" s="102" t="s">
        <v>464</v>
      </c>
    </row>
    <row r="12" spans="1:12" s="99" customFormat="1" ht="12.75" x14ac:dyDescent="0.2">
      <c r="A12" s="145"/>
      <c r="B12" s="178">
        <v>501</v>
      </c>
      <c r="C12" s="95" t="s">
        <v>91</v>
      </c>
      <c r="D12" s="89" t="s">
        <v>89</v>
      </c>
      <c r="E12" s="102">
        <v>2700000</v>
      </c>
      <c r="F12" s="102">
        <v>2686874.83</v>
      </c>
      <c r="G12" s="118">
        <v>13126</v>
      </c>
      <c r="H12" s="102">
        <v>0</v>
      </c>
      <c r="I12" s="151">
        <f t="shared" si="0"/>
        <v>13126</v>
      </c>
      <c r="J12" s="151">
        <v>13126</v>
      </c>
      <c r="K12" s="102" t="s">
        <v>465</v>
      </c>
    </row>
    <row r="13" spans="1:12" s="99" customFormat="1" ht="13.15" customHeight="1" x14ac:dyDescent="0.2">
      <c r="A13" s="145"/>
      <c r="B13" s="178">
        <v>501</v>
      </c>
      <c r="C13" s="95" t="s">
        <v>219</v>
      </c>
      <c r="D13" s="89" t="s">
        <v>220</v>
      </c>
      <c r="E13" s="102">
        <v>0</v>
      </c>
      <c r="F13" s="102">
        <v>0</v>
      </c>
      <c r="G13" s="118">
        <v>4515143</v>
      </c>
      <c r="H13" s="102">
        <v>0</v>
      </c>
      <c r="I13" s="151">
        <f t="shared" si="0"/>
        <v>4515143</v>
      </c>
      <c r="J13" s="151">
        <v>0</v>
      </c>
      <c r="K13" s="102" t="s">
        <v>466</v>
      </c>
    </row>
    <row r="14" spans="1:12" s="99" customFormat="1" ht="15" customHeight="1" x14ac:dyDescent="0.2">
      <c r="A14" s="145"/>
      <c r="B14" s="178">
        <v>501</v>
      </c>
      <c r="C14" s="95" t="s">
        <v>92</v>
      </c>
      <c r="D14" s="98" t="s">
        <v>93</v>
      </c>
      <c r="E14" s="102">
        <v>508000</v>
      </c>
      <c r="F14" s="102">
        <v>368859.81</v>
      </c>
      <c r="G14" s="118">
        <v>139140</v>
      </c>
      <c r="H14" s="102">
        <v>0</v>
      </c>
      <c r="I14" s="151">
        <f t="shared" si="0"/>
        <v>139140</v>
      </c>
      <c r="J14" s="151">
        <v>20000</v>
      </c>
      <c r="K14" s="102" t="s">
        <v>467</v>
      </c>
    </row>
    <row r="15" spans="1:12" s="99" customFormat="1" ht="12.75" x14ac:dyDescent="0.2">
      <c r="A15" s="145"/>
      <c r="B15" s="178">
        <v>501</v>
      </c>
      <c r="C15" s="95" t="s">
        <v>94</v>
      </c>
      <c r="D15" s="89" t="s">
        <v>170</v>
      </c>
      <c r="E15" s="102">
        <v>6603805</v>
      </c>
      <c r="F15" s="102">
        <v>5282050.0199999996</v>
      </c>
      <c r="G15" s="118">
        <v>2088523</v>
      </c>
      <c r="H15" s="102">
        <v>836923</v>
      </c>
      <c r="I15" s="151">
        <f t="shared" si="0"/>
        <v>1251600</v>
      </c>
      <c r="J15" s="151">
        <v>2088523</v>
      </c>
      <c r="K15" s="102" t="s">
        <v>468</v>
      </c>
    </row>
    <row r="16" spans="1:12" s="99" customFormat="1" ht="12.75" x14ac:dyDescent="0.2">
      <c r="A16" s="145"/>
      <c r="B16" s="178">
        <v>501</v>
      </c>
      <c r="C16" s="95" t="s">
        <v>221</v>
      </c>
      <c r="D16" s="89" t="s">
        <v>222</v>
      </c>
      <c r="E16" s="102">
        <v>527000</v>
      </c>
      <c r="F16" s="102">
        <v>454311.41</v>
      </c>
      <c r="G16" s="118">
        <v>527000</v>
      </c>
      <c r="H16" s="102">
        <v>454311.41</v>
      </c>
      <c r="I16" s="151">
        <f t="shared" si="0"/>
        <v>72688.590000000026</v>
      </c>
      <c r="J16" s="151">
        <v>527000</v>
      </c>
      <c r="K16" s="102" t="s">
        <v>340</v>
      </c>
    </row>
    <row r="17" spans="1:11" s="99" customFormat="1" ht="13.15" customHeight="1" x14ac:dyDescent="0.2">
      <c r="A17" s="145"/>
      <c r="B17" s="178">
        <v>501</v>
      </c>
      <c r="C17" s="95" t="s">
        <v>95</v>
      </c>
      <c r="D17" s="89" t="s">
        <v>143</v>
      </c>
      <c r="E17" s="102">
        <v>1737360</v>
      </c>
      <c r="F17" s="102">
        <v>0</v>
      </c>
      <c r="G17" s="118">
        <v>1737360</v>
      </c>
      <c r="H17" s="102">
        <v>0</v>
      </c>
      <c r="I17" s="151">
        <f t="shared" si="0"/>
        <v>1737360</v>
      </c>
      <c r="J17" s="151">
        <v>0</v>
      </c>
      <c r="K17" s="102" t="s">
        <v>469</v>
      </c>
    </row>
    <row r="18" spans="1:11" s="99" customFormat="1" ht="12.75" x14ac:dyDescent="0.2">
      <c r="A18" s="145"/>
      <c r="B18" s="178">
        <v>501</v>
      </c>
      <c r="C18" s="95" t="s">
        <v>144</v>
      </c>
      <c r="D18" s="89" t="s">
        <v>145</v>
      </c>
      <c r="E18" s="102">
        <v>7522290</v>
      </c>
      <c r="F18" s="102">
        <v>567822.53</v>
      </c>
      <c r="G18" s="118">
        <v>7208355</v>
      </c>
      <c r="H18" s="102">
        <v>253887.56</v>
      </c>
      <c r="I18" s="151">
        <f t="shared" si="0"/>
        <v>6954467.4400000004</v>
      </c>
      <c r="J18" s="151">
        <v>1000000</v>
      </c>
      <c r="K18" s="102" t="s">
        <v>470</v>
      </c>
    </row>
    <row r="19" spans="1:11" s="99" customFormat="1" ht="13.15" customHeight="1" x14ac:dyDescent="0.2">
      <c r="A19" s="145"/>
      <c r="B19" s="178">
        <v>501</v>
      </c>
      <c r="C19" s="95">
        <v>222926</v>
      </c>
      <c r="D19" s="89" t="s">
        <v>146</v>
      </c>
      <c r="E19" s="102">
        <v>2000000</v>
      </c>
      <c r="F19" s="102">
        <v>1944149.53</v>
      </c>
      <c r="G19" s="118">
        <v>538815</v>
      </c>
      <c r="H19" s="102">
        <v>482965.37</v>
      </c>
      <c r="I19" s="151">
        <f t="shared" si="0"/>
        <v>55849.630000000005</v>
      </c>
      <c r="J19" s="151">
        <v>538815</v>
      </c>
      <c r="K19" s="102" t="s">
        <v>471</v>
      </c>
    </row>
    <row r="20" spans="1:11" s="99" customFormat="1" ht="15.6" customHeight="1" x14ac:dyDescent="0.2">
      <c r="A20" s="145"/>
      <c r="B20" s="178">
        <v>501</v>
      </c>
      <c r="C20" s="95">
        <v>222927</v>
      </c>
      <c r="D20" s="89" t="s">
        <v>171</v>
      </c>
      <c r="E20" s="102">
        <v>3300000</v>
      </c>
      <c r="F20" s="102">
        <v>4227670.6900000004</v>
      </c>
      <c r="G20" s="118">
        <v>1948427</v>
      </c>
      <c r="H20" s="102">
        <v>2876097.86</v>
      </c>
      <c r="I20" s="151">
        <f t="shared" si="0"/>
        <v>-927670.85999999987</v>
      </c>
      <c r="J20" s="151">
        <v>3017678</v>
      </c>
      <c r="K20" s="102" t="s">
        <v>472</v>
      </c>
    </row>
    <row r="21" spans="1:11" s="99" customFormat="1" ht="13.15" customHeight="1" x14ac:dyDescent="0.2">
      <c r="A21" s="145"/>
      <c r="B21" s="178">
        <v>501</v>
      </c>
      <c r="C21" s="95">
        <v>222928</v>
      </c>
      <c r="D21" s="89" t="s">
        <v>147</v>
      </c>
      <c r="E21" s="102">
        <v>1637810</v>
      </c>
      <c r="F21" s="102">
        <v>245670.71</v>
      </c>
      <c r="G21" s="118">
        <v>1428844</v>
      </c>
      <c r="H21" s="102">
        <v>36705</v>
      </c>
      <c r="I21" s="151">
        <f t="shared" si="0"/>
        <v>1392139</v>
      </c>
      <c r="J21" s="151">
        <v>2108844</v>
      </c>
      <c r="K21" s="102" t="s">
        <v>472</v>
      </c>
    </row>
    <row r="22" spans="1:11" s="99" customFormat="1" ht="12.75" x14ac:dyDescent="0.2">
      <c r="A22" s="145"/>
      <c r="B22" s="178">
        <v>501</v>
      </c>
      <c r="C22" s="95">
        <v>222930</v>
      </c>
      <c r="D22" s="89" t="s">
        <v>223</v>
      </c>
      <c r="E22" s="102">
        <v>612000</v>
      </c>
      <c r="F22" s="102">
        <v>441349.15</v>
      </c>
      <c r="G22" s="118">
        <v>612000</v>
      </c>
      <c r="H22" s="102">
        <v>441349.15</v>
      </c>
      <c r="I22" s="151">
        <f t="shared" si="0"/>
        <v>170650.84999999998</v>
      </c>
      <c r="J22" s="151">
        <v>612000</v>
      </c>
      <c r="K22" s="102" t="s">
        <v>473</v>
      </c>
    </row>
    <row r="23" spans="1:11" s="99" customFormat="1" ht="12.75" x14ac:dyDescent="0.2">
      <c r="A23" s="145"/>
      <c r="B23" s="178">
        <v>501</v>
      </c>
      <c r="C23" s="95">
        <v>222931</v>
      </c>
      <c r="D23" s="89" t="s">
        <v>224</v>
      </c>
      <c r="E23" s="102">
        <v>593000</v>
      </c>
      <c r="F23" s="102">
        <v>0</v>
      </c>
      <c r="G23" s="118">
        <v>593000</v>
      </c>
      <c r="H23" s="102">
        <v>0</v>
      </c>
      <c r="I23" s="151">
        <f t="shared" si="0"/>
        <v>593000</v>
      </c>
      <c r="J23" s="151">
        <v>593000</v>
      </c>
      <c r="K23" s="102" t="s">
        <v>474</v>
      </c>
    </row>
    <row r="24" spans="1:11" s="99" customFormat="1" ht="13.15" customHeight="1" x14ac:dyDescent="0.2">
      <c r="A24" s="145"/>
      <c r="B24" s="178">
        <v>501</v>
      </c>
      <c r="C24" s="95">
        <v>222932</v>
      </c>
      <c r="D24" s="89" t="s">
        <v>278</v>
      </c>
      <c r="E24" s="102">
        <v>2110000</v>
      </c>
      <c r="F24" s="102">
        <v>0</v>
      </c>
      <c r="G24" s="118">
        <v>2110000</v>
      </c>
      <c r="H24" s="102">
        <v>0</v>
      </c>
      <c r="I24" s="151">
        <f t="shared" si="0"/>
        <v>2110000</v>
      </c>
      <c r="J24" s="151">
        <v>2110000</v>
      </c>
      <c r="K24" s="102"/>
    </row>
    <row r="25" spans="1:11" s="99" customFormat="1" ht="13.15" customHeight="1" x14ac:dyDescent="0.2">
      <c r="A25" s="145"/>
      <c r="B25" s="178">
        <v>501</v>
      </c>
      <c r="C25" s="95">
        <v>222933</v>
      </c>
      <c r="D25" s="89" t="s">
        <v>279</v>
      </c>
      <c r="E25" s="102">
        <v>0</v>
      </c>
      <c r="F25" s="102">
        <v>109505.1</v>
      </c>
      <c r="G25" s="102">
        <v>0</v>
      </c>
      <c r="H25" s="102">
        <v>109505.1</v>
      </c>
      <c r="I25" s="151">
        <f t="shared" si="0"/>
        <v>-109505.1</v>
      </c>
      <c r="J25" s="151">
        <v>109505</v>
      </c>
      <c r="K25" s="102" t="s">
        <v>475</v>
      </c>
    </row>
    <row r="26" spans="1:11" s="99" customFormat="1" ht="13.15" customHeight="1" x14ac:dyDescent="0.2">
      <c r="A26" s="145"/>
      <c r="B26" s="178">
        <v>501</v>
      </c>
      <c r="C26" s="95" t="s">
        <v>98</v>
      </c>
      <c r="D26" s="89" t="s">
        <v>99</v>
      </c>
      <c r="E26" s="102">
        <v>7520550</v>
      </c>
      <c r="F26" s="102">
        <v>5473781.0199999996</v>
      </c>
      <c r="G26" s="118">
        <v>2817862</v>
      </c>
      <c r="H26" s="102">
        <v>771094.16</v>
      </c>
      <c r="I26" s="151">
        <f t="shared" si="0"/>
        <v>2046767.8399999999</v>
      </c>
      <c r="J26" s="151">
        <v>1500000</v>
      </c>
      <c r="K26" s="102" t="s">
        <v>476</v>
      </c>
    </row>
    <row r="27" spans="1:11" s="99" customFormat="1" ht="13.15" customHeight="1" x14ac:dyDescent="0.2">
      <c r="A27" s="145"/>
      <c r="B27" s="178">
        <v>501</v>
      </c>
      <c r="C27" s="95" t="s">
        <v>100</v>
      </c>
      <c r="D27" s="89" t="s">
        <v>101</v>
      </c>
      <c r="E27" s="102">
        <v>3137730</v>
      </c>
      <c r="F27" s="102">
        <v>1723252.85</v>
      </c>
      <c r="G27" s="118">
        <v>1703210</v>
      </c>
      <c r="H27" s="102">
        <v>288733.42</v>
      </c>
      <c r="I27" s="151">
        <f t="shared" si="0"/>
        <v>1414476.58</v>
      </c>
      <c r="J27" s="151">
        <v>600000</v>
      </c>
      <c r="K27" s="102" t="s">
        <v>477</v>
      </c>
    </row>
    <row r="28" spans="1:11" s="99" customFormat="1" ht="12.75" x14ac:dyDescent="0.2">
      <c r="A28" s="145"/>
      <c r="B28" s="179">
        <v>502</v>
      </c>
      <c r="C28" s="96" t="s">
        <v>80</v>
      </c>
      <c r="D28" s="88" t="s">
        <v>81</v>
      </c>
      <c r="E28" s="102">
        <v>1025140</v>
      </c>
      <c r="F28" s="102">
        <v>1060013.3700000001</v>
      </c>
      <c r="G28" s="102">
        <v>0</v>
      </c>
      <c r="H28" s="102">
        <v>208.27</v>
      </c>
      <c r="I28" s="151">
        <f t="shared" si="0"/>
        <v>-208.27</v>
      </c>
      <c r="J28" s="151">
        <v>0</v>
      </c>
      <c r="K28" s="102" t="s">
        <v>478</v>
      </c>
    </row>
    <row r="29" spans="1:11" s="99" customFormat="1" ht="13.15" customHeight="1" x14ac:dyDescent="0.2">
      <c r="A29" s="145"/>
      <c r="B29" s="179">
        <v>502</v>
      </c>
      <c r="C29" s="95" t="s">
        <v>82</v>
      </c>
      <c r="D29" s="89" t="s">
        <v>330</v>
      </c>
      <c r="E29" s="102">
        <v>931290</v>
      </c>
      <c r="F29" s="102">
        <v>342869.42</v>
      </c>
      <c r="G29" s="118">
        <v>588421</v>
      </c>
      <c r="H29" s="102">
        <v>0</v>
      </c>
      <c r="I29" s="151">
        <f t="shared" si="0"/>
        <v>588421</v>
      </c>
      <c r="J29" s="151">
        <v>80000</v>
      </c>
      <c r="K29" s="102" t="s">
        <v>479</v>
      </c>
    </row>
    <row r="30" spans="1:11" s="99" customFormat="1" ht="15.6" customHeight="1" x14ac:dyDescent="0.2">
      <c r="A30" s="145"/>
      <c r="B30" s="179">
        <v>502</v>
      </c>
      <c r="C30" s="95" t="s">
        <v>209</v>
      </c>
      <c r="D30" s="98" t="s">
        <v>210</v>
      </c>
      <c r="E30" s="102">
        <v>208000</v>
      </c>
      <c r="F30" s="102">
        <v>15761</v>
      </c>
      <c r="G30" s="102">
        <v>208000</v>
      </c>
      <c r="H30" s="102">
        <v>15761</v>
      </c>
      <c r="I30" s="151">
        <f t="shared" si="0"/>
        <v>192239</v>
      </c>
      <c r="J30" s="151">
        <v>150000</v>
      </c>
      <c r="K30" s="102"/>
    </row>
    <row r="31" spans="1:11" s="99" customFormat="1" ht="12.75" x14ac:dyDescent="0.2">
      <c r="A31" s="145"/>
      <c r="B31" s="179">
        <v>502</v>
      </c>
      <c r="C31" s="95" t="s">
        <v>211</v>
      </c>
      <c r="D31" s="89" t="s">
        <v>212</v>
      </c>
      <c r="E31" s="102">
        <v>208000</v>
      </c>
      <c r="F31" s="102">
        <v>0</v>
      </c>
      <c r="G31" s="102">
        <v>208000</v>
      </c>
      <c r="H31" s="102">
        <v>0</v>
      </c>
      <c r="I31" s="151">
        <f t="shared" si="0"/>
        <v>208000</v>
      </c>
      <c r="J31" s="151">
        <v>0</v>
      </c>
      <c r="K31" s="102" t="s">
        <v>480</v>
      </c>
    </row>
    <row r="32" spans="1:11" s="99" customFormat="1" ht="13.15" customHeight="1" x14ac:dyDescent="0.2">
      <c r="A32" s="145"/>
      <c r="B32" s="179">
        <v>502</v>
      </c>
      <c r="C32" s="95" t="s">
        <v>213</v>
      </c>
      <c r="D32" s="89" t="s">
        <v>214</v>
      </c>
      <c r="E32" s="102">
        <v>172991</v>
      </c>
      <c r="F32" s="102">
        <v>150000</v>
      </c>
      <c r="G32" s="102">
        <v>172991</v>
      </c>
      <c r="H32" s="102">
        <v>150000</v>
      </c>
      <c r="I32" s="151">
        <f t="shared" si="0"/>
        <v>22991</v>
      </c>
      <c r="J32" s="151">
        <v>172991</v>
      </c>
      <c r="K32" s="102" t="s">
        <v>340</v>
      </c>
    </row>
    <row r="33" spans="1:12" s="99" customFormat="1" ht="13.15" customHeight="1" x14ac:dyDescent="0.2">
      <c r="A33" s="145"/>
      <c r="B33" s="179">
        <v>502</v>
      </c>
      <c r="C33" s="95" t="s">
        <v>215</v>
      </c>
      <c r="D33" s="89" t="s">
        <v>216</v>
      </c>
      <c r="E33" s="102">
        <v>211000</v>
      </c>
      <c r="F33" s="102">
        <v>0</v>
      </c>
      <c r="G33" s="102">
        <v>211000</v>
      </c>
      <c r="H33" s="102">
        <v>0</v>
      </c>
      <c r="I33" s="151">
        <f t="shared" si="0"/>
        <v>211000</v>
      </c>
      <c r="J33" s="151">
        <v>0</v>
      </c>
      <c r="K33" s="102" t="s">
        <v>481</v>
      </c>
    </row>
    <row r="34" spans="1:12" s="99" customFormat="1" ht="12.75" x14ac:dyDescent="0.2">
      <c r="A34" s="145"/>
      <c r="B34" s="179">
        <v>502</v>
      </c>
      <c r="C34" s="95" t="s">
        <v>217</v>
      </c>
      <c r="D34" s="89" t="s">
        <v>218</v>
      </c>
      <c r="E34" s="102">
        <v>106000</v>
      </c>
      <c r="F34" s="102">
        <v>106000.1</v>
      </c>
      <c r="G34" s="118">
        <v>64586</v>
      </c>
      <c r="H34" s="102">
        <v>64586</v>
      </c>
      <c r="I34" s="151">
        <f t="shared" si="0"/>
        <v>0</v>
      </c>
      <c r="J34" s="151">
        <v>64586</v>
      </c>
      <c r="K34" s="102" t="s">
        <v>482</v>
      </c>
    </row>
    <row r="35" spans="1:12" s="99" customFormat="1" ht="15.6" customHeight="1" x14ac:dyDescent="0.2">
      <c r="A35" s="145"/>
      <c r="B35" s="179">
        <v>502</v>
      </c>
      <c r="C35" s="95" t="s">
        <v>83</v>
      </c>
      <c r="D35" s="89" t="s">
        <v>168</v>
      </c>
      <c r="E35" s="102">
        <v>726202</v>
      </c>
      <c r="F35" s="102">
        <v>677451.17</v>
      </c>
      <c r="G35" s="118">
        <v>-145189</v>
      </c>
      <c r="H35" s="102">
        <v>-193939.42</v>
      </c>
      <c r="I35" s="151">
        <f t="shared" si="0"/>
        <v>48750.420000000013</v>
      </c>
      <c r="J35" s="151">
        <v>-145189</v>
      </c>
      <c r="K35" s="102" t="s">
        <v>483</v>
      </c>
    </row>
    <row r="36" spans="1:12" s="99" customFormat="1" ht="17.45" customHeight="1" x14ac:dyDescent="0.2">
      <c r="A36" s="145"/>
      <c r="B36" s="179">
        <v>502</v>
      </c>
      <c r="C36" s="95" t="s">
        <v>84</v>
      </c>
      <c r="D36" s="89" t="s">
        <v>85</v>
      </c>
      <c r="E36" s="102">
        <v>5233750</v>
      </c>
      <c r="F36" s="102">
        <v>274000</v>
      </c>
      <c r="G36" s="118">
        <v>4959750</v>
      </c>
      <c r="H36" s="102">
        <v>0</v>
      </c>
      <c r="I36" s="151">
        <f t="shared" si="0"/>
        <v>4959750</v>
      </c>
      <c r="J36" s="151">
        <v>300000</v>
      </c>
      <c r="K36" s="102" t="s">
        <v>484</v>
      </c>
    </row>
    <row r="37" spans="1:12" s="99" customFormat="1" ht="13.15" customHeight="1" x14ac:dyDescent="0.2">
      <c r="A37" s="145"/>
      <c r="B37" s="179">
        <v>502</v>
      </c>
      <c r="C37" s="95" t="s">
        <v>140</v>
      </c>
      <c r="D37" s="89" t="s">
        <v>141</v>
      </c>
      <c r="E37" s="102">
        <v>312740</v>
      </c>
      <c r="F37" s="102">
        <v>163627</v>
      </c>
      <c r="G37" s="118">
        <v>151473</v>
      </c>
      <c r="H37" s="102">
        <v>2360</v>
      </c>
      <c r="I37" s="151">
        <f t="shared" si="0"/>
        <v>149113</v>
      </c>
      <c r="J37" s="151">
        <v>150000</v>
      </c>
      <c r="K37" s="102" t="s">
        <v>485</v>
      </c>
    </row>
    <row r="38" spans="1:12" s="99" customFormat="1" ht="12.75" x14ac:dyDescent="0.2">
      <c r="A38" s="145"/>
      <c r="B38" s="179">
        <v>502</v>
      </c>
      <c r="C38" s="95" t="s">
        <v>96</v>
      </c>
      <c r="D38" s="89" t="s">
        <v>97</v>
      </c>
      <c r="E38" s="102">
        <v>10742220</v>
      </c>
      <c r="F38" s="102">
        <v>7357613.1900000004</v>
      </c>
      <c r="G38" s="118">
        <v>3843500</v>
      </c>
      <c r="H38" s="102">
        <v>458893.92</v>
      </c>
      <c r="I38" s="151">
        <f t="shared" si="0"/>
        <v>3384606.08</v>
      </c>
      <c r="J38" s="151">
        <v>2000000</v>
      </c>
      <c r="K38" s="102" t="s">
        <v>486</v>
      </c>
    </row>
    <row r="39" spans="1:12" s="99" customFormat="1" ht="13.15" customHeight="1" x14ac:dyDescent="0.2">
      <c r="A39" s="145"/>
      <c r="B39" s="180">
        <v>504</v>
      </c>
      <c r="C39" s="147" t="s">
        <v>68</v>
      </c>
      <c r="D39" s="149" t="s">
        <v>132</v>
      </c>
      <c r="E39" s="151">
        <v>1519500</v>
      </c>
      <c r="F39" s="102">
        <v>740883.66</v>
      </c>
      <c r="G39" s="150">
        <v>954209</v>
      </c>
      <c r="H39" s="151">
        <v>175593.01</v>
      </c>
      <c r="I39" s="151">
        <f t="shared" si="0"/>
        <v>778615.99</v>
      </c>
      <c r="J39" s="151">
        <v>400000</v>
      </c>
      <c r="K39" s="102" t="s">
        <v>487</v>
      </c>
      <c r="L39" s="71"/>
    </row>
    <row r="40" spans="1:12" s="99" customFormat="1" ht="13.15" customHeight="1" x14ac:dyDescent="0.2">
      <c r="A40" s="145"/>
      <c r="B40" s="180">
        <v>504</v>
      </c>
      <c r="C40" s="147" t="s">
        <v>69</v>
      </c>
      <c r="D40" s="149" t="s">
        <v>70</v>
      </c>
      <c r="E40" s="151">
        <v>1955500</v>
      </c>
      <c r="F40" s="102">
        <v>1783076.26</v>
      </c>
      <c r="G40" s="150">
        <v>634064</v>
      </c>
      <c r="H40" s="151">
        <v>461640.61</v>
      </c>
      <c r="I40" s="151">
        <f t="shared" si="0"/>
        <v>172423.39</v>
      </c>
      <c r="J40" s="151">
        <v>500000</v>
      </c>
      <c r="K40" s="102" t="s">
        <v>488</v>
      </c>
      <c r="L40" s="71"/>
    </row>
    <row r="41" spans="1:12" s="99" customFormat="1" ht="13.15" customHeight="1" x14ac:dyDescent="0.2">
      <c r="A41" s="145"/>
      <c r="B41" s="180">
        <v>504</v>
      </c>
      <c r="C41" s="147" t="s">
        <v>133</v>
      </c>
      <c r="D41" s="149" t="s">
        <v>134</v>
      </c>
      <c r="E41" s="151">
        <v>1990190</v>
      </c>
      <c r="F41" s="102">
        <v>1441825.94</v>
      </c>
      <c r="G41" s="150">
        <v>919137</v>
      </c>
      <c r="H41" s="151">
        <v>847664</v>
      </c>
      <c r="I41" s="151">
        <f t="shared" si="0"/>
        <v>71473</v>
      </c>
      <c r="J41" s="151">
        <v>500000</v>
      </c>
      <c r="K41" s="102" t="s">
        <v>469</v>
      </c>
      <c r="L41" s="71"/>
    </row>
    <row r="42" spans="1:12" s="99" customFormat="1" ht="13.15" customHeight="1" x14ac:dyDescent="0.2">
      <c r="A42" s="145"/>
      <c r="B42" s="180">
        <v>504</v>
      </c>
      <c r="C42" s="147" t="s">
        <v>71</v>
      </c>
      <c r="D42" s="149" t="s">
        <v>72</v>
      </c>
      <c r="E42" s="151">
        <v>0</v>
      </c>
      <c r="F42" s="102">
        <v>0</v>
      </c>
      <c r="G42" s="150">
        <v>-5000000</v>
      </c>
      <c r="H42" s="151">
        <v>0</v>
      </c>
      <c r="I42" s="151">
        <f t="shared" si="0"/>
        <v>-5000000</v>
      </c>
      <c r="J42" s="151">
        <v>0</v>
      </c>
      <c r="K42" s="102" t="s">
        <v>489</v>
      </c>
      <c r="L42" s="71"/>
    </row>
    <row r="43" spans="1:12" s="99" customFormat="1" ht="13.15" customHeight="1" x14ac:dyDescent="0.2">
      <c r="A43" s="145"/>
      <c r="B43" s="180">
        <v>504</v>
      </c>
      <c r="C43" s="147" t="s">
        <v>73</v>
      </c>
      <c r="D43" s="149" t="s">
        <v>132</v>
      </c>
      <c r="E43" s="151">
        <v>5058420</v>
      </c>
      <c r="F43" s="102">
        <v>6555218.0199999996</v>
      </c>
      <c r="G43" s="150">
        <v>3510089</v>
      </c>
      <c r="H43" s="151">
        <v>5006886.8099999996</v>
      </c>
      <c r="I43" s="151">
        <f t="shared" si="0"/>
        <v>-1496797.8099999996</v>
      </c>
      <c r="J43" s="151">
        <v>3510089</v>
      </c>
      <c r="K43" s="102" t="s">
        <v>487</v>
      </c>
      <c r="L43" s="71"/>
    </row>
    <row r="44" spans="1:12" s="99" customFormat="1" ht="13.15" customHeight="1" x14ac:dyDescent="0.2">
      <c r="A44" s="145"/>
      <c r="B44" s="180">
        <v>504</v>
      </c>
      <c r="C44" s="147" t="s">
        <v>74</v>
      </c>
      <c r="D44" s="149" t="s">
        <v>202</v>
      </c>
      <c r="E44" s="151">
        <v>2500000</v>
      </c>
      <c r="F44" s="102">
        <v>1785831.99</v>
      </c>
      <c r="G44" s="150">
        <v>500000</v>
      </c>
      <c r="H44" s="151">
        <v>62423.74</v>
      </c>
      <c r="I44" s="151">
        <f t="shared" si="0"/>
        <v>437576.26</v>
      </c>
      <c r="J44" s="151">
        <v>500000</v>
      </c>
      <c r="K44" s="102" t="s">
        <v>490</v>
      </c>
      <c r="L44" s="71"/>
    </row>
    <row r="45" spans="1:12" s="99" customFormat="1" ht="13.15" customHeight="1" x14ac:dyDescent="0.2">
      <c r="A45" s="145"/>
      <c r="B45" s="180">
        <v>504</v>
      </c>
      <c r="C45" s="147" t="s">
        <v>135</v>
      </c>
      <c r="D45" s="149" t="s">
        <v>136</v>
      </c>
      <c r="E45" s="151">
        <v>1961580</v>
      </c>
      <c r="F45" s="102">
        <v>834313.2</v>
      </c>
      <c r="G45" s="150">
        <v>1427899</v>
      </c>
      <c r="H45" s="151">
        <v>300631.90000000002</v>
      </c>
      <c r="I45" s="151">
        <f t="shared" si="0"/>
        <v>1127267.1000000001</v>
      </c>
      <c r="J45" s="151">
        <v>500000</v>
      </c>
      <c r="K45" s="102" t="s">
        <v>491</v>
      </c>
      <c r="L45" s="71"/>
    </row>
    <row r="46" spans="1:12" s="99" customFormat="1" ht="13.15" customHeight="1" x14ac:dyDescent="0.2">
      <c r="A46" s="145"/>
      <c r="B46" s="180">
        <v>504</v>
      </c>
      <c r="C46" s="147" t="s">
        <v>75</v>
      </c>
      <c r="D46" s="149" t="s">
        <v>76</v>
      </c>
      <c r="E46" s="151">
        <v>15335984</v>
      </c>
      <c r="F46" s="102">
        <v>9015323.0299999993</v>
      </c>
      <c r="G46" s="150">
        <v>10335984</v>
      </c>
      <c r="H46" s="151">
        <v>7815488</v>
      </c>
      <c r="I46" s="151">
        <f t="shared" si="0"/>
        <v>2520496</v>
      </c>
      <c r="J46" s="151">
        <v>10335984</v>
      </c>
      <c r="K46" s="102" t="s">
        <v>492</v>
      </c>
      <c r="L46" s="71"/>
    </row>
    <row r="47" spans="1:12" s="99" customFormat="1" ht="25.9" customHeight="1" x14ac:dyDescent="0.2">
      <c r="A47" s="145"/>
      <c r="B47" s="180">
        <v>504</v>
      </c>
      <c r="C47" s="147" t="s">
        <v>77</v>
      </c>
      <c r="D47" s="149" t="s">
        <v>78</v>
      </c>
      <c r="E47" s="151">
        <v>3760000</v>
      </c>
      <c r="F47" s="102">
        <v>1365737.35</v>
      </c>
      <c r="G47" s="150">
        <v>1460000</v>
      </c>
      <c r="H47" s="151">
        <v>315793.46999999997</v>
      </c>
      <c r="I47" s="151">
        <f t="shared" si="0"/>
        <v>1144206.53</v>
      </c>
      <c r="J47" s="151">
        <v>1460000</v>
      </c>
      <c r="K47" s="102" t="s">
        <v>340</v>
      </c>
      <c r="L47" s="71"/>
    </row>
    <row r="48" spans="1:12" s="99" customFormat="1" ht="13.15" customHeight="1" x14ac:dyDescent="0.2">
      <c r="A48" s="145"/>
      <c r="B48" s="180">
        <v>504</v>
      </c>
      <c r="C48" s="147" t="s">
        <v>111</v>
      </c>
      <c r="D48" s="149" t="s">
        <v>112</v>
      </c>
      <c r="E48" s="151">
        <v>5899654</v>
      </c>
      <c r="F48" s="102">
        <v>1794173.35</v>
      </c>
      <c r="G48" s="150">
        <v>1899654</v>
      </c>
      <c r="H48" s="151">
        <v>1061847.6100000001</v>
      </c>
      <c r="I48" s="151">
        <f t="shared" si="0"/>
        <v>837806.3899999999</v>
      </c>
      <c r="J48" s="151">
        <v>1899654</v>
      </c>
      <c r="K48" s="102" t="s">
        <v>340</v>
      </c>
      <c r="L48" s="71"/>
    </row>
    <row r="49" spans="1:12" s="99" customFormat="1" ht="25.15" customHeight="1" x14ac:dyDescent="0.2">
      <c r="A49" s="145"/>
      <c r="B49" s="180">
        <v>504</v>
      </c>
      <c r="C49" s="147" t="s">
        <v>125</v>
      </c>
      <c r="D49" s="149" t="s">
        <v>277</v>
      </c>
      <c r="E49" s="151">
        <v>12420044</v>
      </c>
      <c r="F49" s="102">
        <v>6854583.4400000004</v>
      </c>
      <c r="G49" s="150">
        <v>6420044</v>
      </c>
      <c r="H49" s="151">
        <v>3766944.52</v>
      </c>
      <c r="I49" s="151">
        <f t="shared" si="0"/>
        <v>2653099.48</v>
      </c>
      <c r="J49" s="151">
        <v>6420044</v>
      </c>
      <c r="K49" s="102" t="s">
        <v>340</v>
      </c>
      <c r="L49" s="71"/>
    </row>
    <row r="50" spans="1:12" s="99" customFormat="1" ht="13.15" customHeight="1" x14ac:dyDescent="0.2">
      <c r="A50" s="145"/>
      <c r="B50" s="180">
        <v>504</v>
      </c>
      <c r="C50" s="147" t="s">
        <v>203</v>
      </c>
      <c r="D50" s="149" t="s">
        <v>204</v>
      </c>
      <c r="E50" s="151">
        <v>4335162</v>
      </c>
      <c r="F50" s="102">
        <v>966366.22</v>
      </c>
      <c r="G50" s="150">
        <v>4335162</v>
      </c>
      <c r="H50" s="151">
        <v>966366.22</v>
      </c>
      <c r="I50" s="151">
        <f t="shared" si="0"/>
        <v>3368795.7800000003</v>
      </c>
      <c r="J50" s="151">
        <v>409015</v>
      </c>
      <c r="K50" s="102" t="s">
        <v>493</v>
      </c>
      <c r="L50" s="71"/>
    </row>
    <row r="51" spans="1:12" s="82" customFormat="1" ht="13.15" customHeight="1" x14ac:dyDescent="0.2">
      <c r="A51" s="145"/>
      <c r="B51" s="180">
        <v>504</v>
      </c>
      <c r="C51" s="95" t="s">
        <v>205</v>
      </c>
      <c r="D51" s="89" t="s">
        <v>206</v>
      </c>
      <c r="E51" s="102">
        <v>2031000</v>
      </c>
      <c r="F51" s="102">
        <v>245460.45</v>
      </c>
      <c r="G51" s="118">
        <v>2031000</v>
      </c>
      <c r="H51" s="102">
        <v>245460.45</v>
      </c>
      <c r="I51" s="151">
        <f t="shared" si="0"/>
        <v>1785539.55</v>
      </c>
      <c r="J51" s="151">
        <v>1500000</v>
      </c>
      <c r="K51" s="102" t="s">
        <v>343</v>
      </c>
    </row>
    <row r="52" spans="1:12" s="99" customFormat="1" ht="13.15" customHeight="1" x14ac:dyDescent="0.2">
      <c r="A52" s="145"/>
      <c r="B52" s="180">
        <v>504</v>
      </c>
      <c r="C52" s="96" t="s">
        <v>207</v>
      </c>
      <c r="D52" s="88" t="s">
        <v>208</v>
      </c>
      <c r="E52" s="102">
        <v>4244000</v>
      </c>
      <c r="F52" s="102">
        <v>11250</v>
      </c>
      <c r="G52" s="118">
        <v>4244000</v>
      </c>
      <c r="H52" s="102">
        <v>11250</v>
      </c>
      <c r="I52" s="151">
        <f t="shared" si="0"/>
        <v>4232750</v>
      </c>
      <c r="J52" s="151">
        <v>2000000</v>
      </c>
      <c r="K52" s="102" t="s">
        <v>343</v>
      </c>
    </row>
    <row r="53" spans="1:12" s="99" customFormat="1" ht="13.15" customHeight="1" x14ac:dyDescent="0.2">
      <c r="A53" s="145"/>
      <c r="B53" s="180">
        <v>504</v>
      </c>
      <c r="C53" s="96" t="s">
        <v>79</v>
      </c>
      <c r="D53" s="88" t="s">
        <v>137</v>
      </c>
      <c r="E53" s="102">
        <v>2447955</v>
      </c>
      <c r="F53" s="102">
        <v>4302864.9400000004</v>
      </c>
      <c r="G53" s="118">
        <v>274285</v>
      </c>
      <c r="H53" s="102">
        <v>525105.19999999995</v>
      </c>
      <c r="I53" s="151">
        <f t="shared" si="0"/>
        <v>-250820.19999999995</v>
      </c>
      <c r="J53" s="151">
        <v>274285</v>
      </c>
      <c r="K53" s="102" t="s">
        <v>494</v>
      </c>
    </row>
    <row r="54" spans="1:12" s="99" customFormat="1" ht="13.15" customHeight="1" x14ac:dyDescent="0.2">
      <c r="A54" s="145"/>
      <c r="B54" s="180">
        <v>504</v>
      </c>
      <c r="C54" s="96" t="s">
        <v>138</v>
      </c>
      <c r="D54" s="88" t="s">
        <v>139</v>
      </c>
      <c r="E54" s="102">
        <v>1750000</v>
      </c>
      <c r="F54" s="102">
        <v>1266833</v>
      </c>
      <c r="G54" s="118">
        <v>-498985</v>
      </c>
      <c r="H54" s="102">
        <v>-180107</v>
      </c>
      <c r="I54" s="151">
        <f t="shared" si="0"/>
        <v>-318878</v>
      </c>
      <c r="J54" s="151">
        <v>-498985</v>
      </c>
      <c r="K54" s="102" t="s">
        <v>494</v>
      </c>
    </row>
    <row r="55" spans="1:12" s="99" customFormat="1" ht="13.15" customHeight="1" x14ac:dyDescent="0.2">
      <c r="A55" s="145"/>
      <c r="B55" s="160"/>
      <c r="C55" s="97"/>
      <c r="D55" s="89"/>
      <c r="E55" s="102"/>
      <c r="F55" s="102"/>
      <c r="G55" s="118"/>
      <c r="H55" s="102"/>
      <c r="I55" s="151"/>
      <c r="J55" s="167"/>
      <c r="K55" s="119"/>
    </row>
    <row r="56" spans="1:12" s="43" customFormat="1" ht="12.75" x14ac:dyDescent="0.2">
      <c r="A56" s="100"/>
      <c r="B56" s="130"/>
      <c r="C56" s="155"/>
      <c r="D56" s="78"/>
      <c r="E56" s="66"/>
      <c r="F56" s="73"/>
      <c r="G56" s="66"/>
      <c r="H56" s="73"/>
      <c r="I56" s="66"/>
      <c r="J56" s="122"/>
      <c r="K56" s="79"/>
    </row>
    <row r="57" spans="1:12" s="43" customFormat="1" ht="12.75" x14ac:dyDescent="0.2">
      <c r="A57" s="100"/>
      <c r="B57" s="157"/>
      <c r="C57" s="156"/>
      <c r="D57" s="21"/>
      <c r="E57" s="63">
        <f>SUM(E6:E56)</f>
        <v>206878607</v>
      </c>
      <c r="F57" s="83">
        <f>SUM(F6:F56)</f>
        <v>155999759.81999993</v>
      </c>
      <c r="G57" s="63">
        <f>SUM(G5:G55)</f>
        <v>80530148</v>
      </c>
      <c r="H57" s="83">
        <f>SUM(H5:H55)</f>
        <v>31191850.269999996</v>
      </c>
      <c r="I57" s="63">
        <f>SUM(I5:I55)</f>
        <v>49338297.729999997</v>
      </c>
      <c r="J57" s="123">
        <f>SUM(J5:J55)</f>
        <v>51503967</v>
      </c>
      <c r="K57" s="80"/>
    </row>
    <row r="58" spans="1:12" ht="12.75" x14ac:dyDescent="0.2">
      <c r="C58" s="47"/>
      <c r="D58" s="44"/>
      <c r="E58" s="45"/>
      <c r="F58" s="45"/>
      <c r="G58" s="81"/>
      <c r="H58" s="45"/>
      <c r="I58" s="45"/>
    </row>
    <row r="59" spans="1:12" ht="12.75" x14ac:dyDescent="0.2">
      <c r="C59" s="46"/>
      <c r="D59" s="115">
        <v>501</v>
      </c>
      <c r="F59" s="108"/>
      <c r="G59" s="108">
        <f>SUM(G6:G27)</f>
        <v>36821074</v>
      </c>
      <c r="H59" s="108">
        <f t="shared" ref="H59:J59" si="1">SUM(H6:H27)</f>
        <v>9310991.9600000009</v>
      </c>
      <c r="I59" s="108">
        <f t="shared" si="1"/>
        <v>27510082.039999999</v>
      </c>
      <c r="J59" s="108">
        <f t="shared" si="1"/>
        <v>19021493</v>
      </c>
    </row>
    <row r="60" spans="1:12" ht="12.75" x14ac:dyDescent="0.2">
      <c r="C60" s="46"/>
      <c r="D60" s="116">
        <v>502</v>
      </c>
      <c r="F60" s="108"/>
      <c r="G60" s="108">
        <f>SUM(G28:G38)</f>
        <v>10262532</v>
      </c>
      <c r="H60" s="108">
        <f t="shared" ref="H60:J60" si="2">SUM(H28:H38)</f>
        <v>497869.76999999996</v>
      </c>
      <c r="I60" s="108">
        <f t="shared" si="2"/>
        <v>9764662.2300000004</v>
      </c>
      <c r="J60" s="108">
        <f t="shared" si="2"/>
        <v>2772388</v>
      </c>
    </row>
    <row r="61" spans="1:12" ht="12.75" x14ac:dyDescent="0.2">
      <c r="C61" s="46"/>
      <c r="D61" s="117">
        <v>504</v>
      </c>
      <c r="F61" s="109"/>
      <c r="G61" s="109">
        <f>SUM(G39:G55)</f>
        <v>33446542</v>
      </c>
      <c r="H61" s="109">
        <f t="shared" ref="H61:J61" si="3">SUM(H39:H55)</f>
        <v>21382988.539999999</v>
      </c>
      <c r="I61" s="109">
        <f t="shared" si="3"/>
        <v>12063553.460000001</v>
      </c>
      <c r="J61" s="109">
        <f t="shared" si="3"/>
        <v>29710086</v>
      </c>
    </row>
    <row r="62" spans="1:12" x14ac:dyDescent="0.2">
      <c r="D62" s="114" t="s">
        <v>262</v>
      </c>
      <c r="F62" s="110"/>
      <c r="G62" s="111">
        <f t="shared" ref="G62" si="4">SUM(G59:G61)</f>
        <v>80530148</v>
      </c>
      <c r="H62" s="111">
        <f>SUM(H59:H61)</f>
        <v>31191850.27</v>
      </c>
      <c r="I62" s="111">
        <f t="shared" ref="I62:J62" si="5">SUM(I59:I61)</f>
        <v>49338297.729999997</v>
      </c>
      <c r="J62" s="111">
        <f t="shared" si="5"/>
        <v>51503967</v>
      </c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B1" zoomScaleNormal="100" workbookViewId="0">
      <pane ySplit="5" topLeftCell="A6" activePane="bottomLeft" state="frozen"/>
      <selection activeCell="B1" sqref="B1"/>
      <selection pane="bottomLeft" activeCell="B2" sqref="B2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5" width="13" hidden="1" customWidth="1"/>
    <col min="6" max="6" width="12.6640625" customWidth="1"/>
    <col min="7" max="7" width="13.1640625" customWidth="1"/>
    <col min="8" max="8" width="13" customWidth="1"/>
    <col min="9" max="9" width="12.83203125" customWidth="1"/>
    <col min="10" max="10" width="43.1640625" customWidth="1"/>
    <col min="11" max="11" width="10.83203125" bestFit="1" customWidth="1"/>
  </cols>
  <sheetData>
    <row r="1" spans="1:11" s="82" customFormat="1" ht="15" x14ac:dyDescent="0.25">
      <c r="B1" s="166" t="s">
        <v>286</v>
      </c>
    </row>
    <row r="2" spans="1:11" s="43" customFormat="1" x14ac:dyDescent="0.2">
      <c r="B2" s="99"/>
    </row>
    <row r="3" spans="1:11" s="43" customFormat="1" x14ac:dyDescent="0.2"/>
    <row r="4" spans="1:11" ht="12.75" x14ac:dyDescent="0.2">
      <c r="A4" s="13"/>
      <c r="B4" s="17"/>
      <c r="C4" s="107" t="s">
        <v>261</v>
      </c>
      <c r="D4" s="19" t="s">
        <v>0</v>
      </c>
      <c r="E4" s="17" t="s">
        <v>1</v>
      </c>
      <c r="F4" s="19" t="s">
        <v>184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1:11" ht="25.5" x14ac:dyDescent="0.2">
      <c r="A5" s="13"/>
      <c r="B5" s="21"/>
      <c r="C5" s="21"/>
      <c r="D5" s="22" t="s">
        <v>183</v>
      </c>
      <c r="E5" s="22" t="s">
        <v>288</v>
      </c>
      <c r="F5" s="22">
        <v>2018</v>
      </c>
      <c r="G5" s="9" t="s">
        <v>287</v>
      </c>
      <c r="H5" s="22" t="s">
        <v>5</v>
      </c>
      <c r="I5" s="22">
        <v>2018</v>
      </c>
      <c r="J5" s="61"/>
    </row>
    <row r="6" spans="1:11" ht="12.75" x14ac:dyDescent="0.2">
      <c r="B6" s="138"/>
      <c r="C6" s="139"/>
      <c r="D6" s="135"/>
      <c r="E6" s="135"/>
      <c r="F6" s="135"/>
      <c r="G6" s="135"/>
      <c r="H6" s="135"/>
      <c r="I6" s="135"/>
      <c r="J6" s="135"/>
    </row>
    <row r="7" spans="1:11" s="99" customFormat="1" ht="12.75" x14ac:dyDescent="0.2">
      <c r="B7" s="136" t="s">
        <v>60</v>
      </c>
      <c r="C7" s="137" t="s">
        <v>225</v>
      </c>
      <c r="D7" s="135">
        <v>7454600</v>
      </c>
      <c r="E7" s="135">
        <v>1015592.69</v>
      </c>
      <c r="F7" s="135">
        <v>6439007</v>
      </c>
      <c r="G7" s="135">
        <v>0</v>
      </c>
      <c r="H7" s="135">
        <f>SUM(F7-G7)</f>
        <v>6439007</v>
      </c>
      <c r="I7" s="135">
        <v>1000000</v>
      </c>
      <c r="J7" s="135" t="s">
        <v>350</v>
      </c>
      <c r="K7" s="14"/>
    </row>
    <row r="8" spans="1:11" s="99" customFormat="1" ht="12.75" x14ac:dyDescent="0.2">
      <c r="B8" s="136" t="s">
        <v>35</v>
      </c>
      <c r="C8" s="137" t="s">
        <v>172</v>
      </c>
      <c r="D8" s="135">
        <v>86596137</v>
      </c>
      <c r="E8" s="135">
        <v>86970071.609999999</v>
      </c>
      <c r="F8" s="135">
        <v>0</v>
      </c>
      <c r="G8" s="135">
        <v>228305.36</v>
      </c>
      <c r="H8" s="135">
        <f t="shared" ref="H8:H67" si="0">SUM(F8-G8)</f>
        <v>-228305.36</v>
      </c>
      <c r="I8" s="135">
        <f>G8</f>
        <v>228305.36</v>
      </c>
      <c r="J8" s="135" t="s">
        <v>351</v>
      </c>
      <c r="K8" s="14"/>
    </row>
    <row r="9" spans="1:11" s="99" customFormat="1" ht="12.75" x14ac:dyDescent="0.2">
      <c r="B9" s="136" t="s">
        <v>36</v>
      </c>
      <c r="C9" s="137" t="s">
        <v>226</v>
      </c>
      <c r="D9" s="135">
        <v>2435055</v>
      </c>
      <c r="E9" s="135">
        <v>2259883.7000000002</v>
      </c>
      <c r="F9" s="135">
        <v>0</v>
      </c>
      <c r="G9" s="135">
        <v>0</v>
      </c>
      <c r="H9" s="135">
        <f>SUM(F9-G9)</f>
        <v>0</v>
      </c>
      <c r="I9" s="135">
        <v>0</v>
      </c>
      <c r="J9" s="135" t="s">
        <v>352</v>
      </c>
      <c r="K9" s="14"/>
    </row>
    <row r="10" spans="1:11" s="99" customFormat="1" ht="12.75" x14ac:dyDescent="0.2">
      <c r="B10" s="136" t="s">
        <v>353</v>
      </c>
      <c r="C10" s="137" t="s">
        <v>354</v>
      </c>
      <c r="D10" s="135"/>
      <c r="E10" s="135"/>
      <c r="F10" s="135">
        <v>83118</v>
      </c>
      <c r="G10" s="135">
        <v>0</v>
      </c>
      <c r="H10" s="135">
        <f>SUM(F10-G10)</f>
        <v>83118</v>
      </c>
      <c r="I10" s="135">
        <f>H10</f>
        <v>83118</v>
      </c>
      <c r="J10" s="135" t="s">
        <v>355</v>
      </c>
      <c r="K10" s="14"/>
    </row>
    <row r="11" spans="1:11" s="99" customFormat="1" ht="12.75" x14ac:dyDescent="0.2">
      <c r="B11" s="136" t="s">
        <v>115</v>
      </c>
      <c r="C11" s="137" t="s">
        <v>227</v>
      </c>
      <c r="D11" s="135">
        <v>3222880</v>
      </c>
      <c r="E11" s="135">
        <v>2888684.62</v>
      </c>
      <c r="F11" s="135">
        <v>1994</v>
      </c>
      <c r="G11" s="135">
        <v>0</v>
      </c>
      <c r="H11" s="135">
        <f t="shared" si="0"/>
        <v>1994</v>
      </c>
      <c r="I11" s="135">
        <v>0</v>
      </c>
      <c r="J11" s="135" t="s">
        <v>352</v>
      </c>
      <c r="K11" s="14"/>
    </row>
    <row r="12" spans="1:11" s="99" customFormat="1" ht="25.5" x14ac:dyDescent="0.2">
      <c r="B12" s="181" t="s">
        <v>356</v>
      </c>
      <c r="C12" s="182" t="s">
        <v>357</v>
      </c>
      <c r="D12" s="135"/>
      <c r="E12" s="135"/>
      <c r="F12" s="135">
        <v>214000</v>
      </c>
      <c r="G12" s="135">
        <v>0</v>
      </c>
      <c r="H12" s="135">
        <f t="shared" si="0"/>
        <v>214000</v>
      </c>
      <c r="I12" s="135">
        <f>H12</f>
        <v>214000</v>
      </c>
      <c r="J12" s="135" t="s">
        <v>355</v>
      </c>
      <c r="K12" s="14"/>
    </row>
    <row r="13" spans="1:11" s="99" customFormat="1" ht="12.75" x14ac:dyDescent="0.2">
      <c r="B13" s="181" t="s">
        <v>358</v>
      </c>
      <c r="C13" s="182" t="s">
        <v>359</v>
      </c>
      <c r="D13" s="135"/>
      <c r="E13" s="135"/>
      <c r="F13" s="135">
        <v>252100</v>
      </c>
      <c r="G13" s="135">
        <v>253660</v>
      </c>
      <c r="H13" s="135">
        <f t="shared" si="0"/>
        <v>-1560</v>
      </c>
      <c r="I13" s="135">
        <f>G13</f>
        <v>253660</v>
      </c>
      <c r="J13" s="135" t="s">
        <v>352</v>
      </c>
      <c r="K13" s="14"/>
    </row>
    <row r="14" spans="1:11" s="99" customFormat="1" ht="12.75" x14ac:dyDescent="0.2">
      <c r="B14" s="181" t="s">
        <v>360</v>
      </c>
      <c r="C14" s="182" t="s">
        <v>361</v>
      </c>
      <c r="D14" s="135"/>
      <c r="E14" s="135"/>
      <c r="F14" s="135">
        <v>111650</v>
      </c>
      <c r="G14" s="135">
        <v>111650</v>
      </c>
      <c r="H14" s="135">
        <f t="shared" si="0"/>
        <v>0</v>
      </c>
      <c r="I14" s="135">
        <v>0</v>
      </c>
      <c r="J14" s="135" t="s">
        <v>352</v>
      </c>
      <c r="K14" s="14"/>
    </row>
    <row r="15" spans="1:11" s="99" customFormat="1" ht="12.75" x14ac:dyDescent="0.2">
      <c r="B15" s="136" t="s">
        <v>148</v>
      </c>
      <c r="C15" s="137" t="s">
        <v>149</v>
      </c>
      <c r="D15" s="135">
        <v>3143580</v>
      </c>
      <c r="E15" s="135">
        <v>1362961.86</v>
      </c>
      <c r="F15" s="135">
        <f>32775+11100</f>
        <v>43875</v>
      </c>
      <c r="G15" s="135">
        <v>0</v>
      </c>
      <c r="H15" s="135">
        <f t="shared" si="0"/>
        <v>43875</v>
      </c>
      <c r="I15" s="135">
        <f>H15</f>
        <v>43875</v>
      </c>
      <c r="J15" s="135" t="s">
        <v>362</v>
      </c>
      <c r="K15" s="14"/>
    </row>
    <row r="16" spans="1:11" s="99" customFormat="1" ht="12.75" x14ac:dyDescent="0.2">
      <c r="B16" s="181" t="s">
        <v>363</v>
      </c>
      <c r="C16" s="134" t="s">
        <v>364</v>
      </c>
      <c r="D16" s="135"/>
      <c r="E16" s="135"/>
      <c r="F16" s="135">
        <v>71350</v>
      </c>
      <c r="G16" s="135">
        <v>71340</v>
      </c>
      <c r="H16" s="135">
        <f t="shared" si="0"/>
        <v>10</v>
      </c>
      <c r="I16" s="135">
        <f>G16</f>
        <v>71340</v>
      </c>
      <c r="J16" s="135" t="s">
        <v>352</v>
      </c>
      <c r="K16" s="14"/>
    </row>
    <row r="17" spans="2:11" s="99" customFormat="1" ht="12.75" x14ac:dyDescent="0.2">
      <c r="B17" s="181" t="s">
        <v>365</v>
      </c>
      <c r="C17" s="134" t="s">
        <v>366</v>
      </c>
      <c r="D17" s="135"/>
      <c r="E17" s="135"/>
      <c r="F17" s="135">
        <v>132000</v>
      </c>
      <c r="G17" s="135">
        <v>135465</v>
      </c>
      <c r="H17" s="135">
        <f t="shared" si="0"/>
        <v>-3465</v>
      </c>
      <c r="I17" s="135">
        <f>G17</f>
        <v>135465</v>
      </c>
      <c r="J17" s="135" t="s">
        <v>367</v>
      </c>
      <c r="K17" s="14"/>
    </row>
    <row r="18" spans="2:11" s="99" customFormat="1" ht="12.75" x14ac:dyDescent="0.2">
      <c r="B18" s="181" t="s">
        <v>368</v>
      </c>
      <c r="C18" s="134" t="s">
        <v>369</v>
      </c>
      <c r="D18" s="135"/>
      <c r="E18" s="135"/>
      <c r="F18" s="135">
        <v>250000</v>
      </c>
      <c r="G18" s="135">
        <v>0</v>
      </c>
      <c r="H18" s="135">
        <f t="shared" si="0"/>
        <v>250000</v>
      </c>
      <c r="I18" s="135">
        <f>H18</f>
        <v>250000</v>
      </c>
      <c r="J18" s="135" t="s">
        <v>370</v>
      </c>
      <c r="K18" s="14"/>
    </row>
    <row r="19" spans="2:11" s="99" customFormat="1" ht="12.75" x14ac:dyDescent="0.2">
      <c r="B19" s="181" t="s">
        <v>371</v>
      </c>
      <c r="C19" s="134" t="s">
        <v>372</v>
      </c>
      <c r="D19" s="135"/>
      <c r="E19" s="135"/>
      <c r="F19" s="135">
        <v>82500</v>
      </c>
      <c r="G19" s="135">
        <v>0</v>
      </c>
      <c r="H19" s="135">
        <f t="shared" si="0"/>
        <v>82500</v>
      </c>
      <c r="I19" s="135">
        <f>H19</f>
        <v>82500</v>
      </c>
      <c r="J19" s="135" t="s">
        <v>370</v>
      </c>
      <c r="K19" s="14"/>
    </row>
    <row r="20" spans="2:11" s="99" customFormat="1" ht="12.75" x14ac:dyDescent="0.2">
      <c r="B20" s="181" t="s">
        <v>373</v>
      </c>
      <c r="C20" s="134" t="s">
        <v>374</v>
      </c>
      <c r="D20" s="135"/>
      <c r="E20" s="135"/>
      <c r="F20" s="135">
        <v>127500</v>
      </c>
      <c r="G20" s="135">
        <v>127500</v>
      </c>
      <c r="H20" s="135">
        <f t="shared" si="0"/>
        <v>0</v>
      </c>
      <c r="I20" s="135">
        <f>G20</f>
        <v>127500</v>
      </c>
      <c r="J20" s="135" t="s">
        <v>352</v>
      </c>
      <c r="K20" s="14"/>
    </row>
    <row r="21" spans="2:11" s="99" customFormat="1" ht="12.75" x14ac:dyDescent="0.2">
      <c r="B21" s="181" t="s">
        <v>375</v>
      </c>
      <c r="C21" s="134" t="s">
        <v>376</v>
      </c>
      <c r="D21" s="135"/>
      <c r="E21" s="135"/>
      <c r="F21" s="135">
        <v>102600</v>
      </c>
      <c r="G21" s="135">
        <v>105130</v>
      </c>
      <c r="H21" s="135">
        <f t="shared" si="0"/>
        <v>-2530</v>
      </c>
      <c r="I21" s="135">
        <f>G21</f>
        <v>105130</v>
      </c>
      <c r="J21" s="135" t="s">
        <v>352</v>
      </c>
      <c r="K21" s="14"/>
    </row>
    <row r="22" spans="2:11" s="99" customFormat="1" ht="12.75" x14ac:dyDescent="0.2">
      <c r="B22" s="181" t="s">
        <v>377</v>
      </c>
      <c r="C22" s="134" t="s">
        <v>378</v>
      </c>
      <c r="D22" s="135"/>
      <c r="E22" s="135"/>
      <c r="F22" s="135">
        <v>159000</v>
      </c>
      <c r="G22" s="135">
        <v>159000</v>
      </c>
      <c r="H22" s="135">
        <f t="shared" si="0"/>
        <v>0</v>
      </c>
      <c r="I22" s="135">
        <f>G22</f>
        <v>159000</v>
      </c>
      <c r="J22" s="135" t="s">
        <v>352</v>
      </c>
      <c r="K22" s="14"/>
    </row>
    <row r="23" spans="2:11" s="99" customFormat="1" ht="12.75" x14ac:dyDescent="0.2">
      <c r="B23" s="181" t="s">
        <v>379</v>
      </c>
      <c r="C23" s="134" t="s">
        <v>380</v>
      </c>
      <c r="D23" s="135"/>
      <c r="E23" s="135"/>
      <c r="F23" s="135">
        <v>225000</v>
      </c>
      <c r="G23" s="135">
        <v>0</v>
      </c>
      <c r="H23" s="135">
        <f t="shared" si="0"/>
        <v>225000</v>
      </c>
      <c r="I23" s="135">
        <f>H23</f>
        <v>225000</v>
      </c>
      <c r="J23" s="135" t="s">
        <v>370</v>
      </c>
      <c r="K23" s="14"/>
    </row>
    <row r="24" spans="2:11" s="99" customFormat="1" ht="12.75" x14ac:dyDescent="0.2">
      <c r="B24" s="181" t="s">
        <v>381</v>
      </c>
      <c r="C24" s="134" t="s">
        <v>382</v>
      </c>
      <c r="D24" s="135"/>
      <c r="E24" s="135"/>
      <c r="F24" s="135">
        <v>98275</v>
      </c>
      <c r="G24" s="135">
        <v>94270</v>
      </c>
      <c r="H24" s="135">
        <f t="shared" si="0"/>
        <v>4005</v>
      </c>
      <c r="I24" s="135">
        <f>G24</f>
        <v>94270</v>
      </c>
      <c r="J24" s="135" t="s">
        <v>352</v>
      </c>
      <c r="K24" s="14"/>
    </row>
    <row r="25" spans="2:11" s="99" customFormat="1" ht="12.75" x14ac:dyDescent="0.2">
      <c r="B25" s="181" t="s">
        <v>383</v>
      </c>
      <c r="C25" s="134" t="s">
        <v>384</v>
      </c>
      <c r="D25" s="135"/>
      <c r="E25" s="135"/>
      <c r="F25" s="135">
        <v>200000</v>
      </c>
      <c r="G25" s="135">
        <v>0</v>
      </c>
      <c r="H25" s="135">
        <f t="shared" si="0"/>
        <v>200000</v>
      </c>
      <c r="I25" s="135">
        <f>H25</f>
        <v>200000</v>
      </c>
      <c r="J25" s="135" t="s">
        <v>370</v>
      </c>
      <c r="K25" s="14"/>
    </row>
    <row r="26" spans="2:11" s="99" customFormat="1" ht="12.75" x14ac:dyDescent="0.2">
      <c r="B26" s="181" t="s">
        <v>385</v>
      </c>
      <c r="C26" s="134" t="s">
        <v>386</v>
      </c>
      <c r="D26" s="135"/>
      <c r="E26" s="135"/>
      <c r="F26" s="135">
        <v>67500</v>
      </c>
      <c r="G26" s="135">
        <v>67500</v>
      </c>
      <c r="H26" s="135">
        <f t="shared" si="0"/>
        <v>0</v>
      </c>
      <c r="I26" s="135">
        <f>G26</f>
        <v>67500</v>
      </c>
      <c r="J26" s="135" t="s">
        <v>352</v>
      </c>
      <c r="K26" s="14"/>
    </row>
    <row r="27" spans="2:11" s="99" customFormat="1" ht="12.75" x14ac:dyDescent="0.2">
      <c r="B27" s="181" t="s">
        <v>387</v>
      </c>
      <c r="C27" s="134" t="s">
        <v>388</v>
      </c>
      <c r="D27" s="135"/>
      <c r="E27" s="135"/>
      <c r="F27" s="135">
        <v>27336</v>
      </c>
      <c r="G27" s="135">
        <v>11466</v>
      </c>
      <c r="H27" s="135">
        <f t="shared" si="0"/>
        <v>15870</v>
      </c>
      <c r="I27" s="135">
        <f>G27</f>
        <v>11466</v>
      </c>
      <c r="J27" s="135" t="s">
        <v>352</v>
      </c>
      <c r="K27" s="14"/>
    </row>
    <row r="28" spans="2:11" s="99" customFormat="1" ht="12.75" x14ac:dyDescent="0.2">
      <c r="B28" s="181" t="s">
        <v>389</v>
      </c>
      <c r="C28" s="182" t="s">
        <v>390</v>
      </c>
      <c r="D28" s="135"/>
      <c r="E28" s="135"/>
      <c r="F28" s="135">
        <v>92600</v>
      </c>
      <c r="G28" s="135">
        <v>68589</v>
      </c>
      <c r="H28" s="135">
        <f t="shared" si="0"/>
        <v>24011</v>
      </c>
      <c r="I28" s="135">
        <f>G28</f>
        <v>68589</v>
      </c>
      <c r="J28" s="135" t="s">
        <v>370</v>
      </c>
      <c r="K28" s="14"/>
    </row>
    <row r="29" spans="2:11" s="99" customFormat="1" ht="12.75" x14ac:dyDescent="0.2">
      <c r="B29" s="181" t="s">
        <v>391</v>
      </c>
      <c r="C29" s="182" t="s">
        <v>392</v>
      </c>
      <c r="D29" s="135"/>
      <c r="E29" s="135"/>
      <c r="F29" s="135">
        <v>85800</v>
      </c>
      <c r="G29" s="135">
        <v>0</v>
      </c>
      <c r="H29" s="135">
        <f t="shared" si="0"/>
        <v>85800</v>
      </c>
      <c r="I29" s="135">
        <f>H29</f>
        <v>85800</v>
      </c>
      <c r="J29" s="135" t="s">
        <v>370</v>
      </c>
      <c r="K29" s="14"/>
    </row>
    <row r="30" spans="2:11" s="99" customFormat="1" ht="12.75" x14ac:dyDescent="0.2">
      <c r="B30" s="181" t="s">
        <v>393</v>
      </c>
      <c r="C30" s="182" t="s">
        <v>354</v>
      </c>
      <c r="D30" s="135"/>
      <c r="E30" s="135"/>
      <c r="F30" s="135">
        <v>62000</v>
      </c>
      <c r="G30" s="135">
        <v>0</v>
      </c>
      <c r="H30" s="135">
        <f t="shared" si="0"/>
        <v>62000</v>
      </c>
      <c r="I30" s="135"/>
      <c r="J30" s="135" t="s">
        <v>370</v>
      </c>
      <c r="K30" s="14"/>
    </row>
    <row r="31" spans="2:11" s="99" customFormat="1" ht="12.75" x14ac:dyDescent="0.2">
      <c r="B31" s="181" t="s">
        <v>394</v>
      </c>
      <c r="C31" s="182" t="s">
        <v>395</v>
      </c>
      <c r="D31" s="135"/>
      <c r="E31" s="135"/>
      <c r="F31" s="135">
        <v>700000</v>
      </c>
      <c r="G31" s="135">
        <v>0</v>
      </c>
      <c r="H31" s="135">
        <f t="shared" si="0"/>
        <v>700000</v>
      </c>
      <c r="I31" s="135">
        <f>H31</f>
        <v>700000</v>
      </c>
      <c r="J31" s="135" t="s">
        <v>370</v>
      </c>
      <c r="K31" s="14"/>
    </row>
    <row r="32" spans="2:11" s="99" customFormat="1" ht="12.75" x14ac:dyDescent="0.2">
      <c r="B32" s="181" t="s">
        <v>396</v>
      </c>
      <c r="C32" s="182" t="s">
        <v>397</v>
      </c>
      <c r="D32" s="135"/>
      <c r="E32" s="135"/>
      <c r="F32" s="135">
        <v>111700</v>
      </c>
      <c r="G32" s="135">
        <v>73315</v>
      </c>
      <c r="H32" s="135">
        <f t="shared" si="0"/>
        <v>38385</v>
      </c>
      <c r="I32" s="135">
        <f>F32</f>
        <v>111700</v>
      </c>
      <c r="J32" s="135" t="s">
        <v>352</v>
      </c>
      <c r="K32" s="14"/>
    </row>
    <row r="33" spans="2:11" s="99" customFormat="1" ht="12.75" x14ac:dyDescent="0.2">
      <c r="B33" s="181" t="s">
        <v>398</v>
      </c>
      <c r="C33" s="182" t="s">
        <v>399</v>
      </c>
      <c r="D33" s="135"/>
      <c r="E33" s="135"/>
      <c r="F33" s="135">
        <v>125000</v>
      </c>
      <c r="G33" s="135">
        <v>143655</v>
      </c>
      <c r="H33" s="135">
        <f t="shared" si="0"/>
        <v>-18655</v>
      </c>
      <c r="I33" s="135">
        <f>F33</f>
        <v>125000</v>
      </c>
      <c r="J33" s="135" t="s">
        <v>352</v>
      </c>
      <c r="K33" s="14"/>
    </row>
    <row r="34" spans="2:11" s="99" customFormat="1" ht="12.75" x14ac:dyDescent="0.2">
      <c r="B34" s="136" t="s">
        <v>116</v>
      </c>
      <c r="C34" s="137" t="s">
        <v>117</v>
      </c>
      <c r="D34" s="135">
        <v>3997960</v>
      </c>
      <c r="E34" s="135">
        <v>3956535.99</v>
      </c>
      <c r="F34" s="135">
        <v>41424</v>
      </c>
      <c r="G34" s="135">
        <v>0</v>
      </c>
      <c r="H34" s="135">
        <f t="shared" si="0"/>
        <v>41424</v>
      </c>
      <c r="I34" s="135">
        <f>H34</f>
        <v>41424</v>
      </c>
      <c r="J34" s="135" t="s">
        <v>370</v>
      </c>
      <c r="K34" s="14"/>
    </row>
    <row r="35" spans="2:11" s="99" customFormat="1" ht="12.75" x14ac:dyDescent="0.2">
      <c r="B35" s="136" t="s">
        <v>173</v>
      </c>
      <c r="C35" s="137" t="s">
        <v>174</v>
      </c>
      <c r="D35" s="135">
        <v>-1136000</v>
      </c>
      <c r="E35" s="135">
        <v>-1174505.1399999999</v>
      </c>
      <c r="F35" s="135">
        <v>-1102763</v>
      </c>
      <c r="G35" s="135">
        <v>-1141268</v>
      </c>
      <c r="H35" s="135">
        <f t="shared" si="0"/>
        <v>38505</v>
      </c>
      <c r="I35" s="135">
        <v>0</v>
      </c>
      <c r="J35" s="135"/>
      <c r="K35" s="14"/>
    </row>
    <row r="36" spans="2:11" s="99" customFormat="1" ht="12.75" x14ac:dyDescent="0.2">
      <c r="B36" s="136" t="s">
        <v>228</v>
      </c>
      <c r="C36" s="134" t="s">
        <v>229</v>
      </c>
      <c r="D36" s="135">
        <v>3206000</v>
      </c>
      <c r="E36" s="135">
        <v>806373.7</v>
      </c>
      <c r="F36" s="135">
        <f>900600-889000</f>
        <v>11600</v>
      </c>
      <c r="G36" s="135">
        <v>0</v>
      </c>
      <c r="H36" s="135">
        <f t="shared" si="0"/>
        <v>11600</v>
      </c>
      <c r="I36" s="135">
        <f>H36</f>
        <v>11600</v>
      </c>
      <c r="J36" s="135" t="s">
        <v>362</v>
      </c>
      <c r="K36" s="14"/>
    </row>
    <row r="37" spans="2:11" s="99" customFormat="1" ht="12.75" x14ac:dyDescent="0.2">
      <c r="B37" s="136" t="s">
        <v>400</v>
      </c>
      <c r="C37" s="137" t="s">
        <v>401</v>
      </c>
      <c r="D37" s="135"/>
      <c r="E37" s="135"/>
      <c r="F37" s="135">
        <v>58500</v>
      </c>
      <c r="G37" s="135">
        <v>53590</v>
      </c>
      <c r="H37" s="135">
        <f t="shared" si="0"/>
        <v>4910</v>
      </c>
      <c r="I37" s="135">
        <f>G37</f>
        <v>53590</v>
      </c>
      <c r="J37" s="135" t="s">
        <v>352</v>
      </c>
      <c r="K37" s="14"/>
    </row>
    <row r="38" spans="2:11" s="99" customFormat="1" ht="12.75" x14ac:dyDescent="0.2">
      <c r="B38" s="136" t="s">
        <v>402</v>
      </c>
      <c r="C38" s="137" t="s">
        <v>403</v>
      </c>
      <c r="D38" s="135"/>
      <c r="E38" s="135"/>
      <c r="F38" s="135">
        <v>25000</v>
      </c>
      <c r="G38" s="135">
        <v>27280</v>
      </c>
      <c r="H38" s="135">
        <f t="shared" si="0"/>
        <v>-2280</v>
      </c>
      <c r="I38" s="135">
        <f>G38</f>
        <v>27280</v>
      </c>
      <c r="J38" s="135" t="s">
        <v>352</v>
      </c>
      <c r="K38" s="14"/>
    </row>
    <row r="39" spans="2:11" s="99" customFormat="1" ht="12.75" x14ac:dyDescent="0.2">
      <c r="B39" s="136" t="s">
        <v>404</v>
      </c>
      <c r="C39" s="137" t="s">
        <v>405</v>
      </c>
      <c r="D39" s="135"/>
      <c r="E39" s="135"/>
      <c r="F39" s="135">
        <v>11000</v>
      </c>
      <c r="G39" s="135">
        <v>0</v>
      </c>
      <c r="H39" s="135">
        <f t="shared" si="0"/>
        <v>11000</v>
      </c>
      <c r="I39" s="135">
        <f>H39</f>
        <v>11000</v>
      </c>
      <c r="J39" s="135" t="s">
        <v>370</v>
      </c>
      <c r="K39" s="14"/>
    </row>
    <row r="40" spans="2:11" s="99" customFormat="1" ht="12.75" x14ac:dyDescent="0.2">
      <c r="B40" s="136" t="s">
        <v>406</v>
      </c>
      <c r="C40" s="137" t="s">
        <v>407</v>
      </c>
      <c r="D40" s="135"/>
      <c r="E40" s="135"/>
      <c r="F40" s="135">
        <v>22600</v>
      </c>
      <c r="G40" s="135">
        <v>0</v>
      </c>
      <c r="H40" s="135">
        <f t="shared" si="0"/>
        <v>22600</v>
      </c>
      <c r="I40" s="135">
        <f>H40</f>
        <v>22600</v>
      </c>
      <c r="J40" s="135" t="s">
        <v>370</v>
      </c>
      <c r="K40" s="14"/>
    </row>
    <row r="41" spans="2:11" s="99" customFormat="1" ht="12.75" x14ac:dyDescent="0.2">
      <c r="B41" s="136" t="s">
        <v>408</v>
      </c>
      <c r="C41" s="137" t="s">
        <v>409</v>
      </c>
      <c r="D41" s="135"/>
      <c r="E41" s="135"/>
      <c r="F41" s="135">
        <v>28000</v>
      </c>
      <c r="G41" s="135">
        <v>28027</v>
      </c>
      <c r="H41" s="135">
        <f t="shared" si="0"/>
        <v>-27</v>
      </c>
      <c r="I41" s="135">
        <f>G41</f>
        <v>28027</v>
      </c>
      <c r="J41" s="135" t="s">
        <v>352</v>
      </c>
      <c r="K41" s="14"/>
    </row>
    <row r="42" spans="2:11" s="99" customFormat="1" ht="12.75" x14ac:dyDescent="0.2">
      <c r="B42" s="136" t="s">
        <v>410</v>
      </c>
      <c r="C42" s="137" t="s">
        <v>411</v>
      </c>
      <c r="D42" s="135"/>
      <c r="E42" s="135"/>
      <c r="F42" s="135">
        <v>28600</v>
      </c>
      <c r="G42" s="135">
        <v>0</v>
      </c>
      <c r="H42" s="135">
        <f t="shared" si="0"/>
        <v>28600</v>
      </c>
      <c r="I42" s="135">
        <f>H42</f>
        <v>28600</v>
      </c>
      <c r="J42" s="135" t="s">
        <v>370</v>
      </c>
      <c r="K42" s="14"/>
    </row>
    <row r="43" spans="2:11" s="99" customFormat="1" ht="12.75" x14ac:dyDescent="0.2">
      <c r="B43" s="136" t="s">
        <v>412</v>
      </c>
      <c r="C43" s="137" t="s">
        <v>413</v>
      </c>
      <c r="D43" s="135"/>
      <c r="E43" s="135"/>
      <c r="F43" s="135">
        <v>75000</v>
      </c>
      <c r="G43" s="135">
        <v>0</v>
      </c>
      <c r="H43" s="135">
        <f t="shared" si="0"/>
        <v>75000</v>
      </c>
      <c r="I43" s="135">
        <f>H43</f>
        <v>75000</v>
      </c>
      <c r="J43" s="135" t="s">
        <v>370</v>
      </c>
      <c r="K43" s="14"/>
    </row>
    <row r="44" spans="2:11" s="99" customFormat="1" ht="12.75" x14ac:dyDescent="0.2">
      <c r="B44" s="136" t="s">
        <v>414</v>
      </c>
      <c r="C44" s="137" t="s">
        <v>415</v>
      </c>
      <c r="D44" s="135"/>
      <c r="E44" s="135"/>
      <c r="F44" s="135">
        <v>11100</v>
      </c>
      <c r="G44" s="135">
        <v>11077</v>
      </c>
      <c r="H44" s="135">
        <f t="shared" si="0"/>
        <v>23</v>
      </c>
      <c r="I44" s="135">
        <f>G44</f>
        <v>11077</v>
      </c>
      <c r="J44" s="135" t="s">
        <v>352</v>
      </c>
      <c r="K44" s="14"/>
    </row>
    <row r="45" spans="2:11" s="99" customFormat="1" ht="12.75" x14ac:dyDescent="0.2">
      <c r="B45" s="136" t="s">
        <v>416</v>
      </c>
      <c r="C45" s="137" t="s">
        <v>417</v>
      </c>
      <c r="D45" s="135"/>
      <c r="E45" s="135"/>
      <c r="F45" s="135">
        <v>125400</v>
      </c>
      <c r="G45" s="135">
        <v>114000</v>
      </c>
      <c r="H45" s="135">
        <f t="shared" si="0"/>
        <v>11400</v>
      </c>
      <c r="I45" s="135">
        <f>G45</f>
        <v>114000</v>
      </c>
      <c r="J45" s="135" t="s">
        <v>418</v>
      </c>
      <c r="K45" s="14"/>
    </row>
    <row r="46" spans="2:11" s="99" customFormat="1" ht="12.75" x14ac:dyDescent="0.2">
      <c r="B46" s="136" t="s">
        <v>419</v>
      </c>
      <c r="C46" s="137" t="s">
        <v>420</v>
      </c>
      <c r="D46" s="135"/>
      <c r="E46" s="135"/>
      <c r="F46" s="135">
        <v>100000</v>
      </c>
      <c r="G46" s="135">
        <v>0</v>
      </c>
      <c r="H46" s="135">
        <f t="shared" si="0"/>
        <v>100000</v>
      </c>
      <c r="I46" s="135">
        <f>H46</f>
        <v>100000</v>
      </c>
      <c r="J46" s="135" t="s">
        <v>370</v>
      </c>
      <c r="K46" s="14"/>
    </row>
    <row r="47" spans="2:11" s="99" customFormat="1" ht="12.75" x14ac:dyDescent="0.2">
      <c r="B47" s="136" t="s">
        <v>421</v>
      </c>
      <c r="C47" s="137" t="s">
        <v>422</v>
      </c>
      <c r="D47" s="135"/>
      <c r="E47" s="135"/>
      <c r="F47" s="135">
        <v>139500</v>
      </c>
      <c r="G47" s="135">
        <v>139492</v>
      </c>
      <c r="H47" s="135">
        <f t="shared" si="0"/>
        <v>8</v>
      </c>
      <c r="I47" s="135">
        <f>G47</f>
        <v>139492</v>
      </c>
      <c r="J47" s="135" t="s">
        <v>352</v>
      </c>
      <c r="K47" s="14"/>
    </row>
    <row r="48" spans="2:11" s="99" customFormat="1" ht="12.75" x14ac:dyDescent="0.2">
      <c r="B48" s="136" t="s">
        <v>423</v>
      </c>
      <c r="C48" s="137" t="s">
        <v>424</v>
      </c>
      <c r="D48" s="135"/>
      <c r="E48" s="135"/>
      <c r="F48" s="135">
        <v>43800</v>
      </c>
      <c r="G48" s="135">
        <v>50196</v>
      </c>
      <c r="H48" s="135">
        <f t="shared" si="0"/>
        <v>-6396</v>
      </c>
      <c r="I48" s="135">
        <f>G48</f>
        <v>50196</v>
      </c>
      <c r="J48" s="135" t="s">
        <v>352</v>
      </c>
      <c r="K48" s="14"/>
    </row>
    <row r="49" spans="2:11" s="99" customFormat="1" ht="12.75" x14ac:dyDescent="0.2">
      <c r="B49" s="136" t="s">
        <v>425</v>
      </c>
      <c r="C49" s="137" t="s">
        <v>426</v>
      </c>
      <c r="D49" s="135"/>
      <c r="E49" s="135"/>
      <c r="F49" s="135">
        <v>36900</v>
      </c>
      <c r="G49" s="135">
        <v>0</v>
      </c>
      <c r="H49" s="135">
        <f t="shared" si="0"/>
        <v>36900</v>
      </c>
      <c r="I49" s="135">
        <f>H49</f>
        <v>36900</v>
      </c>
      <c r="J49" s="135" t="s">
        <v>370</v>
      </c>
      <c r="K49" s="14"/>
    </row>
    <row r="50" spans="2:11" s="99" customFormat="1" ht="12.75" x14ac:dyDescent="0.2">
      <c r="B50" s="136" t="s">
        <v>427</v>
      </c>
      <c r="C50" s="137" t="s">
        <v>428</v>
      </c>
      <c r="D50" s="135"/>
      <c r="E50" s="135"/>
      <c r="F50" s="135">
        <v>26650</v>
      </c>
      <c r="G50" s="135">
        <v>28096</v>
      </c>
      <c r="H50" s="135">
        <f t="shared" si="0"/>
        <v>-1446</v>
      </c>
      <c r="I50" s="135">
        <f>G50</f>
        <v>28096</v>
      </c>
      <c r="J50" s="135" t="s">
        <v>352</v>
      </c>
      <c r="K50" s="14"/>
    </row>
    <row r="51" spans="2:11" s="99" customFormat="1" ht="12.75" x14ac:dyDescent="0.2">
      <c r="B51" s="136" t="s">
        <v>429</v>
      </c>
      <c r="C51" s="137" t="s">
        <v>430</v>
      </c>
      <c r="D51" s="135"/>
      <c r="E51" s="135"/>
      <c r="F51" s="135">
        <v>150000</v>
      </c>
      <c r="G51" s="135">
        <v>0</v>
      </c>
      <c r="H51" s="135">
        <f t="shared" si="0"/>
        <v>150000</v>
      </c>
      <c r="I51" s="135">
        <f>H51</f>
        <v>150000</v>
      </c>
      <c r="J51" s="135" t="s">
        <v>370</v>
      </c>
      <c r="K51" s="14"/>
    </row>
    <row r="52" spans="2:11" s="99" customFormat="1" ht="25.5" x14ac:dyDescent="0.2">
      <c r="B52" s="136" t="s">
        <v>431</v>
      </c>
      <c r="C52" s="137" t="s">
        <v>432</v>
      </c>
      <c r="D52" s="135"/>
      <c r="E52" s="135"/>
      <c r="F52" s="135">
        <v>16300</v>
      </c>
      <c r="G52" s="135">
        <v>0</v>
      </c>
      <c r="H52" s="135">
        <f t="shared" si="0"/>
        <v>16300</v>
      </c>
      <c r="I52" s="135">
        <f>H52</f>
        <v>16300</v>
      </c>
      <c r="J52" s="135" t="s">
        <v>370</v>
      </c>
      <c r="K52" s="14"/>
    </row>
    <row r="53" spans="2:11" s="99" customFormat="1" ht="12.75" x14ac:dyDescent="0.2">
      <c r="B53" s="136" t="s">
        <v>433</v>
      </c>
      <c r="C53" s="137" t="s">
        <v>434</v>
      </c>
      <c r="D53" s="135"/>
      <c r="E53" s="135"/>
      <c r="F53" s="135">
        <v>33500</v>
      </c>
      <c r="G53" s="135">
        <v>22918</v>
      </c>
      <c r="H53" s="135">
        <f t="shared" si="0"/>
        <v>10582</v>
      </c>
      <c r="I53" s="135">
        <f>G53</f>
        <v>22918</v>
      </c>
      <c r="J53" s="135" t="s">
        <v>435</v>
      </c>
      <c r="K53" s="14"/>
    </row>
    <row r="54" spans="2:11" s="99" customFormat="1" ht="12.75" x14ac:dyDescent="0.2">
      <c r="B54" s="136" t="s">
        <v>436</v>
      </c>
      <c r="C54" s="137" t="s">
        <v>437</v>
      </c>
      <c r="D54" s="135"/>
      <c r="E54" s="135"/>
      <c r="F54" s="135">
        <v>23400</v>
      </c>
      <c r="G54" s="135">
        <v>18550</v>
      </c>
      <c r="H54" s="135">
        <f t="shared" si="0"/>
        <v>4850</v>
      </c>
      <c r="I54" s="135">
        <f>G54</f>
        <v>18550</v>
      </c>
      <c r="J54" s="135" t="s">
        <v>352</v>
      </c>
      <c r="K54" s="14"/>
    </row>
    <row r="55" spans="2:11" s="99" customFormat="1" ht="12.75" x14ac:dyDescent="0.2">
      <c r="B55" s="136" t="s">
        <v>438</v>
      </c>
      <c r="C55" s="137" t="s">
        <v>439</v>
      </c>
      <c r="D55" s="135"/>
      <c r="E55" s="135"/>
      <c r="F55" s="135">
        <v>133500</v>
      </c>
      <c r="G55" s="135">
        <v>117997</v>
      </c>
      <c r="H55" s="135">
        <f t="shared" si="0"/>
        <v>15503</v>
      </c>
      <c r="I55" s="135">
        <f>G55</f>
        <v>117997</v>
      </c>
      <c r="J55" s="135" t="s">
        <v>440</v>
      </c>
      <c r="K55" s="14"/>
    </row>
    <row r="56" spans="2:11" s="99" customFormat="1" ht="12.75" x14ac:dyDescent="0.2">
      <c r="B56" s="136" t="s">
        <v>441</v>
      </c>
      <c r="C56" s="137" t="s">
        <v>442</v>
      </c>
      <c r="D56" s="135"/>
      <c r="E56" s="135"/>
      <c r="F56" s="135">
        <v>65850</v>
      </c>
      <c r="G56" s="135">
        <v>79444</v>
      </c>
      <c r="H56" s="135">
        <f t="shared" si="0"/>
        <v>-13594</v>
      </c>
      <c r="I56" s="135">
        <f>G56</f>
        <v>79444</v>
      </c>
      <c r="J56" s="135" t="s">
        <v>440</v>
      </c>
      <c r="K56" s="14"/>
    </row>
    <row r="57" spans="2:11" s="99" customFormat="1" ht="12.75" x14ac:dyDescent="0.2">
      <c r="B57" s="136" t="s">
        <v>443</v>
      </c>
      <c r="C57" s="137" t="s">
        <v>444</v>
      </c>
      <c r="D57" s="135"/>
      <c r="E57" s="135"/>
      <c r="F57" s="135">
        <v>200000</v>
      </c>
      <c r="G57" s="135">
        <v>0</v>
      </c>
      <c r="H57" s="135">
        <f t="shared" si="0"/>
        <v>200000</v>
      </c>
      <c r="I57" s="135">
        <f>H57</f>
        <v>200000</v>
      </c>
      <c r="J57" s="135" t="s">
        <v>370</v>
      </c>
      <c r="K57" s="14"/>
    </row>
    <row r="58" spans="2:11" s="99" customFormat="1" ht="12.75" x14ac:dyDescent="0.2">
      <c r="B58" s="136" t="s">
        <v>445</v>
      </c>
      <c r="C58" s="137" t="s">
        <v>446</v>
      </c>
      <c r="D58" s="135"/>
      <c r="E58" s="135"/>
      <c r="F58" s="135">
        <v>141200</v>
      </c>
      <c r="G58" s="135">
        <v>140267</v>
      </c>
      <c r="H58" s="135">
        <f t="shared" si="0"/>
        <v>933</v>
      </c>
      <c r="I58" s="135">
        <f>G58</f>
        <v>140267</v>
      </c>
      <c r="J58" s="135" t="s">
        <v>352</v>
      </c>
      <c r="K58" s="14"/>
    </row>
    <row r="59" spans="2:11" s="99" customFormat="1" ht="12.75" x14ac:dyDescent="0.2">
      <c r="B59" s="136" t="s">
        <v>447</v>
      </c>
      <c r="C59" s="137" t="s">
        <v>448</v>
      </c>
      <c r="D59" s="135"/>
      <c r="E59" s="135"/>
      <c r="F59" s="135">
        <v>55700</v>
      </c>
      <c r="G59" s="135">
        <v>55685</v>
      </c>
      <c r="H59" s="135">
        <f t="shared" si="0"/>
        <v>15</v>
      </c>
      <c r="I59" s="135">
        <f>G59</f>
        <v>55685</v>
      </c>
      <c r="J59" s="135" t="s">
        <v>352</v>
      </c>
      <c r="K59" s="14"/>
    </row>
    <row r="60" spans="2:11" s="99" customFormat="1" ht="12.75" x14ac:dyDescent="0.2">
      <c r="B60" s="136" t="s">
        <v>449</v>
      </c>
      <c r="C60" s="137" t="s">
        <v>450</v>
      </c>
      <c r="D60" s="135"/>
      <c r="E60" s="135"/>
      <c r="F60" s="135">
        <v>389900</v>
      </c>
      <c r="G60" s="135">
        <v>0</v>
      </c>
      <c r="H60" s="135">
        <f t="shared" si="0"/>
        <v>389900</v>
      </c>
      <c r="I60" s="135">
        <f>H60</f>
        <v>389900</v>
      </c>
      <c r="J60" s="135" t="s">
        <v>370</v>
      </c>
      <c r="K60" s="14"/>
    </row>
    <row r="61" spans="2:11" s="99" customFormat="1" ht="12.75" x14ac:dyDescent="0.2">
      <c r="B61" s="136" t="s">
        <v>451</v>
      </c>
      <c r="C61" s="137" t="s">
        <v>452</v>
      </c>
      <c r="D61" s="135"/>
      <c r="E61" s="135"/>
      <c r="F61" s="135">
        <v>239000</v>
      </c>
      <c r="G61" s="135">
        <v>0</v>
      </c>
      <c r="H61" s="135">
        <f t="shared" si="0"/>
        <v>239000</v>
      </c>
      <c r="I61" s="135">
        <f>H61</f>
        <v>239000</v>
      </c>
      <c r="J61" s="135" t="s">
        <v>370</v>
      </c>
      <c r="K61" s="14"/>
    </row>
    <row r="62" spans="2:11" s="99" customFormat="1" ht="12.75" x14ac:dyDescent="0.2">
      <c r="B62" s="136" t="s">
        <v>453</v>
      </c>
      <c r="C62" s="137" t="s">
        <v>454</v>
      </c>
      <c r="D62" s="135"/>
      <c r="E62" s="135"/>
      <c r="F62" s="135">
        <v>125000</v>
      </c>
      <c r="G62" s="135">
        <v>106480</v>
      </c>
      <c r="H62" s="135">
        <f t="shared" si="0"/>
        <v>18520</v>
      </c>
      <c r="I62" s="135">
        <f>G62</f>
        <v>106480</v>
      </c>
      <c r="J62" s="135" t="s">
        <v>370</v>
      </c>
      <c r="K62" s="14"/>
    </row>
    <row r="63" spans="2:11" s="99" customFormat="1" ht="12.75" x14ac:dyDescent="0.2">
      <c r="B63" s="136" t="s">
        <v>455</v>
      </c>
      <c r="C63" s="137" t="s">
        <v>456</v>
      </c>
      <c r="D63" s="135"/>
      <c r="E63" s="135"/>
      <c r="F63" s="135">
        <v>889000</v>
      </c>
      <c r="G63" s="135">
        <v>0</v>
      </c>
      <c r="H63" s="135">
        <f t="shared" si="0"/>
        <v>889000</v>
      </c>
      <c r="I63" s="135">
        <v>500000</v>
      </c>
      <c r="J63" s="135" t="s">
        <v>457</v>
      </c>
      <c r="K63" s="14"/>
    </row>
    <row r="64" spans="2:11" s="99" customFormat="1" ht="12.75" x14ac:dyDescent="0.2">
      <c r="B64" s="136" t="s">
        <v>230</v>
      </c>
      <c r="C64" s="134" t="s">
        <v>231</v>
      </c>
      <c r="D64" s="135">
        <v>20000000</v>
      </c>
      <c r="E64" s="135">
        <v>806337.8</v>
      </c>
      <c r="F64" s="135">
        <v>19807089</v>
      </c>
      <c r="G64" s="135">
        <v>613427.14</v>
      </c>
      <c r="H64" s="135">
        <f t="shared" si="0"/>
        <v>19193661.859999999</v>
      </c>
      <c r="I64" s="135">
        <v>1000000</v>
      </c>
      <c r="J64" s="135" t="s">
        <v>458</v>
      </c>
      <c r="K64" s="14"/>
    </row>
    <row r="65" spans="2:11" s="99" customFormat="1" ht="12.75" x14ac:dyDescent="0.2">
      <c r="B65" s="136" t="s">
        <v>37</v>
      </c>
      <c r="C65" s="134" t="s">
        <v>38</v>
      </c>
      <c r="D65" s="135">
        <v>1506500</v>
      </c>
      <c r="E65" s="135">
        <v>1004626.09</v>
      </c>
      <c r="F65" s="135">
        <v>524564</v>
      </c>
      <c r="G65" s="135">
        <v>22690.25</v>
      </c>
      <c r="H65" s="135">
        <f t="shared" si="0"/>
        <v>501873.75</v>
      </c>
      <c r="I65" s="135">
        <f>H65</f>
        <v>501873.75</v>
      </c>
      <c r="J65" s="135" t="s">
        <v>459</v>
      </c>
      <c r="K65" s="14"/>
    </row>
    <row r="66" spans="2:11" s="99" customFormat="1" ht="12.75" x14ac:dyDescent="0.2">
      <c r="B66" s="136" t="s">
        <v>39</v>
      </c>
      <c r="C66" s="134" t="s">
        <v>150</v>
      </c>
      <c r="D66" s="135">
        <v>18759000</v>
      </c>
      <c r="E66" s="135">
        <v>13385471.67</v>
      </c>
      <c r="F66" s="135">
        <v>16621184</v>
      </c>
      <c r="G66" s="135">
        <v>11259375</v>
      </c>
      <c r="H66" s="135">
        <f t="shared" si="0"/>
        <v>5361809</v>
      </c>
      <c r="I66" s="135">
        <v>16500000</v>
      </c>
      <c r="J66" s="135" t="s">
        <v>459</v>
      </c>
      <c r="K66" s="14"/>
    </row>
    <row r="67" spans="2:11" s="99" customFormat="1" ht="12.75" x14ac:dyDescent="0.2">
      <c r="B67" s="136" t="s">
        <v>232</v>
      </c>
      <c r="C67" s="134" t="s">
        <v>233</v>
      </c>
      <c r="D67" s="135">
        <v>0</v>
      </c>
      <c r="E67" s="135">
        <v>-18000</v>
      </c>
      <c r="F67" s="135">
        <v>0</v>
      </c>
      <c r="G67" s="135">
        <v>-18000</v>
      </c>
      <c r="H67" s="135">
        <f t="shared" si="0"/>
        <v>18000</v>
      </c>
      <c r="I67" s="135">
        <v>0</v>
      </c>
      <c r="J67" s="135"/>
    </row>
    <row r="68" spans="2:11" s="43" customFormat="1" ht="12.75" x14ac:dyDescent="0.2">
      <c r="B68" s="130"/>
      <c r="C68" s="17"/>
      <c r="D68" s="73"/>
      <c r="E68" s="66"/>
      <c r="F68" s="73"/>
      <c r="G68" s="66"/>
      <c r="H68" s="66"/>
      <c r="I68" s="162"/>
      <c r="J68" s="76"/>
    </row>
    <row r="69" spans="2:11" s="43" customFormat="1" ht="12.75" x14ac:dyDescent="0.2">
      <c r="B69" s="21"/>
      <c r="C69" s="21"/>
      <c r="D69" s="83">
        <f t="shared" ref="D69:G69" si="1">SUM(D6:D67)</f>
        <v>149185712</v>
      </c>
      <c r="E69" s="63">
        <f t="shared" si="1"/>
        <v>113264034.59</v>
      </c>
      <c r="F69" s="83">
        <f t="shared" si="1"/>
        <v>48963403</v>
      </c>
      <c r="G69" s="63">
        <f t="shared" si="1"/>
        <v>13380168.75</v>
      </c>
      <c r="H69" s="63">
        <f>SUM(H6:H67)</f>
        <v>35583234.25</v>
      </c>
      <c r="I69" s="83">
        <f>SUM(I6:I67)</f>
        <v>25260515.109999999</v>
      </c>
      <c r="J69" s="77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Normal="100" workbookViewId="0">
      <selection activeCell="I24" sqref="I24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0" s="82" customFormat="1" ht="15" x14ac:dyDescent="0.25">
      <c r="B1" s="166" t="s">
        <v>286</v>
      </c>
    </row>
    <row r="2" spans="1:10" s="43" customFormat="1" x14ac:dyDescent="0.2">
      <c r="B2" s="99"/>
    </row>
    <row r="3" spans="1:10" s="43" customFormat="1" x14ac:dyDescent="0.2"/>
    <row r="4" spans="1:10" ht="12.75" x14ac:dyDescent="0.2">
      <c r="A4" s="1"/>
      <c r="B4" s="17"/>
      <c r="C4" s="17" t="s">
        <v>7</v>
      </c>
      <c r="D4" s="19" t="s">
        <v>0</v>
      </c>
      <c r="E4" s="17" t="s">
        <v>1</v>
      </c>
      <c r="F4" s="19" t="s">
        <v>184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1:10" ht="24.75" customHeight="1" x14ac:dyDescent="0.2">
      <c r="A5" s="1"/>
      <c r="B5" s="21"/>
      <c r="C5" s="21"/>
      <c r="D5" s="22" t="s">
        <v>183</v>
      </c>
      <c r="E5" s="22" t="s">
        <v>289</v>
      </c>
      <c r="F5" s="22">
        <v>2018</v>
      </c>
      <c r="G5" s="9" t="s">
        <v>287</v>
      </c>
      <c r="H5" s="22" t="s">
        <v>5</v>
      </c>
      <c r="I5" s="22">
        <v>2018</v>
      </c>
      <c r="J5" s="35"/>
    </row>
    <row r="6" spans="1:10" ht="12.75" x14ac:dyDescent="0.2">
      <c r="B6" s="94"/>
      <c r="C6" s="16"/>
      <c r="D6" s="51"/>
      <c r="E6" s="36"/>
      <c r="F6" s="51"/>
      <c r="G6" s="36"/>
      <c r="H6" s="51"/>
      <c r="I6" s="28"/>
      <c r="J6" s="26"/>
    </row>
    <row r="7" spans="1:10" s="99" customFormat="1" ht="12.75" x14ac:dyDescent="0.2">
      <c r="B7" s="105" t="s">
        <v>40</v>
      </c>
      <c r="C7" s="56" t="s">
        <v>41</v>
      </c>
      <c r="D7" s="81">
        <v>13382162</v>
      </c>
      <c r="E7" s="57">
        <v>15094426.939999999</v>
      </c>
      <c r="F7" s="81">
        <v>-1460668</v>
      </c>
      <c r="G7" s="57">
        <v>70432.5</v>
      </c>
      <c r="H7" s="81">
        <f>SUM(F7-G7)</f>
        <v>-1531100.5</v>
      </c>
      <c r="I7" s="25">
        <v>-1531101</v>
      </c>
      <c r="J7" s="27" t="s">
        <v>346</v>
      </c>
    </row>
    <row r="8" spans="1:10" s="99" customFormat="1" ht="12.75" x14ac:dyDescent="0.2">
      <c r="B8" s="105" t="s">
        <v>61</v>
      </c>
      <c r="C8" s="56" t="s">
        <v>62</v>
      </c>
      <c r="D8" s="81">
        <v>15315020</v>
      </c>
      <c r="E8" s="57">
        <v>8271615.9500000002</v>
      </c>
      <c r="F8" s="81">
        <v>9386463</v>
      </c>
      <c r="G8" s="57">
        <v>2343058.27</v>
      </c>
      <c r="H8" s="81">
        <f t="shared" ref="H8:H12" si="0">SUM(F8-G8)</f>
        <v>7043404.7300000004</v>
      </c>
      <c r="I8" s="25">
        <v>5000000</v>
      </c>
      <c r="J8" s="27" t="s">
        <v>504</v>
      </c>
    </row>
    <row r="9" spans="1:10" s="99" customFormat="1" ht="12.75" x14ac:dyDescent="0.2">
      <c r="B9" s="105" t="s">
        <v>63</v>
      </c>
      <c r="C9" s="56" t="s">
        <v>151</v>
      </c>
      <c r="D9" s="81">
        <v>6687210</v>
      </c>
      <c r="E9" s="57">
        <v>0</v>
      </c>
      <c r="F9" s="81">
        <v>4050000</v>
      </c>
      <c r="G9" s="57">
        <v>0</v>
      </c>
      <c r="H9" s="81">
        <f t="shared" si="0"/>
        <v>4050000</v>
      </c>
      <c r="I9" s="25">
        <v>4050000</v>
      </c>
      <c r="J9" s="27" t="s">
        <v>347</v>
      </c>
    </row>
    <row r="10" spans="1:10" s="99" customFormat="1" ht="12.75" x14ac:dyDescent="0.2">
      <c r="B10" s="105" t="s">
        <v>234</v>
      </c>
      <c r="C10" s="56" t="s">
        <v>235</v>
      </c>
      <c r="D10" s="81">
        <v>306000</v>
      </c>
      <c r="E10" s="57">
        <v>0</v>
      </c>
      <c r="F10" s="81">
        <v>306000</v>
      </c>
      <c r="G10" s="57">
        <v>150000</v>
      </c>
      <c r="H10" s="81">
        <f t="shared" si="0"/>
        <v>156000</v>
      </c>
      <c r="I10" s="25">
        <v>156000</v>
      </c>
      <c r="J10" s="27" t="s">
        <v>348</v>
      </c>
    </row>
    <row r="11" spans="1:10" s="99" customFormat="1" ht="12.75" x14ac:dyDescent="0.2">
      <c r="B11" s="105">
        <v>364865</v>
      </c>
      <c r="C11" s="56" t="s">
        <v>64</v>
      </c>
      <c r="D11" s="81">
        <v>1029210</v>
      </c>
      <c r="E11" s="57">
        <v>0</v>
      </c>
      <c r="F11" s="81">
        <v>1029210</v>
      </c>
      <c r="G11" s="57">
        <v>0</v>
      </c>
      <c r="H11" s="81">
        <f t="shared" si="0"/>
        <v>1029210</v>
      </c>
      <c r="I11" s="25">
        <v>1029210</v>
      </c>
      <c r="J11" s="27" t="s">
        <v>349</v>
      </c>
    </row>
    <row r="12" spans="1:10" s="99" customFormat="1" ht="12.75" x14ac:dyDescent="0.2">
      <c r="B12" s="105" t="s">
        <v>236</v>
      </c>
      <c r="C12" s="56" t="s">
        <v>237</v>
      </c>
      <c r="D12" s="81">
        <v>306000</v>
      </c>
      <c r="E12" s="57">
        <v>0</v>
      </c>
      <c r="F12" s="81">
        <v>306000</v>
      </c>
      <c r="G12" s="57">
        <v>0</v>
      </c>
      <c r="H12" s="81">
        <f t="shared" si="0"/>
        <v>306000</v>
      </c>
      <c r="I12" s="25">
        <v>306000</v>
      </c>
      <c r="J12" s="27" t="s">
        <v>348</v>
      </c>
    </row>
    <row r="13" spans="1:10" s="99" customFormat="1" ht="12.75" x14ac:dyDescent="0.2">
      <c r="B13" s="105"/>
      <c r="C13" s="56"/>
      <c r="D13" s="81"/>
      <c r="E13" s="57"/>
      <c r="F13" s="81"/>
      <c r="G13" s="57"/>
      <c r="H13" s="81"/>
      <c r="I13" s="25"/>
      <c r="J13" s="27"/>
    </row>
    <row r="14" spans="1:10" ht="12.75" x14ac:dyDescent="0.2">
      <c r="B14" s="131"/>
      <c r="C14" s="56"/>
      <c r="D14" s="81"/>
      <c r="E14" s="57"/>
      <c r="F14" s="81"/>
      <c r="G14" s="57"/>
      <c r="H14" s="101"/>
      <c r="I14" s="25"/>
      <c r="J14" s="30"/>
    </row>
    <row r="15" spans="1:10" ht="12.75" x14ac:dyDescent="0.2">
      <c r="B15" s="67"/>
      <c r="C15" s="17"/>
      <c r="D15" s="73"/>
      <c r="E15" s="66"/>
      <c r="F15" s="73"/>
      <c r="G15" s="66"/>
      <c r="H15" s="73"/>
      <c r="I15" s="68"/>
      <c r="J15" s="69"/>
    </row>
    <row r="16" spans="1:10" s="43" customFormat="1" ht="12.75" x14ac:dyDescent="0.2">
      <c r="B16" s="62"/>
      <c r="C16" s="21"/>
      <c r="D16" s="83">
        <f t="shared" ref="D16:E16" si="1">SUM(D7:D15)</f>
        <v>37025602</v>
      </c>
      <c r="E16" s="63">
        <f t="shared" si="1"/>
        <v>23366042.890000001</v>
      </c>
      <c r="F16" s="83">
        <f>SUM(F7:F15)</f>
        <v>13617005</v>
      </c>
      <c r="G16" s="63">
        <f>SUM(G7:G15)</f>
        <v>2563490.77</v>
      </c>
      <c r="H16" s="83">
        <f>SUM(H7:H15)</f>
        <v>11053514.23</v>
      </c>
      <c r="I16" s="63">
        <f>SUM(I7:I15)</f>
        <v>9010109</v>
      </c>
      <c r="J16" s="24"/>
    </row>
    <row r="19" spans="9:9" x14ac:dyDescent="0.2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zoomScaleNormal="100" workbookViewId="0">
      <selection activeCell="J13" sqref="J13"/>
    </sheetView>
  </sheetViews>
  <sheetFormatPr defaultRowHeight="12" x14ac:dyDescent="0.2"/>
  <cols>
    <col min="1" max="1" width="0" hidden="1" customWidth="1"/>
    <col min="2" max="2" width="9.33203125" style="41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46.5" customWidth="1"/>
  </cols>
  <sheetData>
    <row r="1" spans="1:12" s="82" customFormat="1" ht="15" x14ac:dyDescent="0.25">
      <c r="B1" s="166" t="s">
        <v>286</v>
      </c>
    </row>
    <row r="2" spans="1:12" s="43" customFormat="1" x14ac:dyDescent="0.2">
      <c r="B2" s="99"/>
    </row>
    <row r="3" spans="1:12" s="43" customFormat="1" x14ac:dyDescent="0.2">
      <c r="B3" s="41"/>
    </row>
    <row r="4" spans="1:12" ht="12.75" x14ac:dyDescent="0.2">
      <c r="A4" s="1"/>
      <c r="B4" s="38"/>
      <c r="C4" s="17" t="s">
        <v>8</v>
      </c>
      <c r="D4" s="19" t="s">
        <v>0</v>
      </c>
      <c r="E4" s="17" t="s">
        <v>1</v>
      </c>
      <c r="F4" s="19" t="s">
        <v>184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1:12" ht="27" customHeight="1" x14ac:dyDescent="0.2">
      <c r="A5" s="1"/>
      <c r="B5" s="39"/>
      <c r="C5" s="21"/>
      <c r="D5" s="22" t="s">
        <v>183</v>
      </c>
      <c r="E5" s="22" t="s">
        <v>288</v>
      </c>
      <c r="F5" s="22">
        <v>2018</v>
      </c>
      <c r="G5" s="9" t="s">
        <v>287</v>
      </c>
      <c r="H5" s="22" t="s">
        <v>5</v>
      </c>
      <c r="I5" s="22">
        <v>2018</v>
      </c>
      <c r="J5" s="35"/>
    </row>
    <row r="6" spans="1:12" ht="13.9" customHeight="1" x14ac:dyDescent="0.2">
      <c r="B6" s="132"/>
      <c r="C6" s="31"/>
      <c r="D6" s="36"/>
      <c r="E6" s="51"/>
      <c r="F6" s="36"/>
      <c r="G6" s="51"/>
      <c r="H6" s="36"/>
      <c r="I6" s="91"/>
      <c r="J6" s="28"/>
    </row>
    <row r="7" spans="1:12" s="99" customFormat="1" ht="13.9" customHeight="1" x14ac:dyDescent="0.2">
      <c r="B7" s="168" t="s">
        <v>177</v>
      </c>
      <c r="C7" s="169" t="s">
        <v>280</v>
      </c>
      <c r="D7" s="34">
        <v>1300000</v>
      </c>
      <c r="E7" s="170">
        <v>982173.6</v>
      </c>
      <c r="F7" s="34">
        <v>1199224</v>
      </c>
      <c r="G7" s="170">
        <v>881397.23</v>
      </c>
      <c r="H7" s="184">
        <f>SUM(F7-G7)</f>
        <v>317826.77</v>
      </c>
      <c r="I7" s="34">
        <v>1199224</v>
      </c>
      <c r="J7" s="185" t="s">
        <v>487</v>
      </c>
      <c r="L7" s="14"/>
    </row>
    <row r="8" spans="1:12" s="99" customFormat="1" ht="13.9" customHeight="1" x14ac:dyDescent="0.2">
      <c r="B8" s="168" t="s">
        <v>178</v>
      </c>
      <c r="C8" s="169" t="s">
        <v>303</v>
      </c>
      <c r="D8" s="34">
        <v>1235500</v>
      </c>
      <c r="E8" s="170">
        <v>113018.9</v>
      </c>
      <c r="F8" s="34">
        <v>1193857</v>
      </c>
      <c r="G8" s="170">
        <v>71375.899999999994</v>
      </c>
      <c r="H8" s="184">
        <f t="shared" ref="H8:H16" si="0">SUM(F8-G8)</f>
        <v>1122481.1000000001</v>
      </c>
      <c r="I8" s="183">
        <v>1193857</v>
      </c>
      <c r="J8" s="186" t="s">
        <v>495</v>
      </c>
      <c r="L8" s="14"/>
    </row>
    <row r="9" spans="1:12" s="99" customFormat="1" ht="13.9" customHeight="1" x14ac:dyDescent="0.2">
      <c r="B9" s="168" t="s">
        <v>179</v>
      </c>
      <c r="C9" s="169" t="s">
        <v>238</v>
      </c>
      <c r="D9" s="34">
        <v>7539000</v>
      </c>
      <c r="E9" s="170">
        <v>1977346.36</v>
      </c>
      <c r="F9" s="34">
        <v>5561708</v>
      </c>
      <c r="G9" s="170">
        <v>54.28</v>
      </c>
      <c r="H9" s="184">
        <f t="shared" si="0"/>
        <v>5561653.7199999997</v>
      </c>
      <c r="I9" s="34">
        <v>54000</v>
      </c>
      <c r="J9" s="186" t="s">
        <v>496</v>
      </c>
      <c r="L9" s="14"/>
    </row>
    <row r="10" spans="1:12" s="99" customFormat="1" ht="13.9" customHeight="1" x14ac:dyDescent="0.2">
      <c r="B10" s="168" t="s">
        <v>180</v>
      </c>
      <c r="C10" s="169" t="s">
        <v>239</v>
      </c>
      <c r="D10" s="34">
        <v>1993330</v>
      </c>
      <c r="E10" s="170">
        <v>0</v>
      </c>
      <c r="F10" s="34">
        <v>1993330</v>
      </c>
      <c r="G10" s="170">
        <v>0</v>
      </c>
      <c r="H10" s="184">
        <f t="shared" si="0"/>
        <v>1993330</v>
      </c>
      <c r="I10" s="34">
        <v>500000</v>
      </c>
      <c r="J10" s="187" t="s">
        <v>497</v>
      </c>
      <c r="L10" s="14"/>
    </row>
    <row r="11" spans="1:12" s="99" customFormat="1" ht="13.9" customHeight="1" x14ac:dyDescent="0.2">
      <c r="B11" s="168" t="s">
        <v>240</v>
      </c>
      <c r="C11" s="169" t="s">
        <v>241</v>
      </c>
      <c r="D11" s="34">
        <v>5192000</v>
      </c>
      <c r="E11" s="170">
        <v>0</v>
      </c>
      <c r="F11" s="34">
        <v>5192000</v>
      </c>
      <c r="G11" s="170">
        <v>0</v>
      </c>
      <c r="H11" s="184">
        <f t="shared" si="0"/>
        <v>5192000</v>
      </c>
      <c r="I11" s="183">
        <v>40000</v>
      </c>
      <c r="J11" s="188" t="s">
        <v>498</v>
      </c>
      <c r="L11" s="14"/>
    </row>
    <row r="12" spans="1:12" s="99" customFormat="1" ht="13.9" customHeight="1" x14ac:dyDescent="0.2">
      <c r="B12" s="168" t="s">
        <v>181</v>
      </c>
      <c r="C12" s="169" t="s">
        <v>242</v>
      </c>
      <c r="D12" s="34">
        <v>822304</v>
      </c>
      <c r="E12" s="170">
        <v>869499.9</v>
      </c>
      <c r="F12" s="34">
        <v>2085654</v>
      </c>
      <c r="G12" s="170">
        <v>2132849.5699999998</v>
      </c>
      <c r="H12" s="184">
        <f t="shared" si="0"/>
        <v>-47195.569999999832</v>
      </c>
      <c r="I12" s="183">
        <v>2085654</v>
      </c>
      <c r="J12" s="189" t="s">
        <v>499</v>
      </c>
      <c r="L12" s="14"/>
    </row>
    <row r="13" spans="1:12" s="99" customFormat="1" ht="13.9" customHeight="1" x14ac:dyDescent="0.25">
      <c r="B13" s="168" t="s">
        <v>243</v>
      </c>
      <c r="C13" s="169" t="s">
        <v>244</v>
      </c>
      <c r="D13" s="34">
        <v>510000</v>
      </c>
      <c r="E13" s="170">
        <v>5099</v>
      </c>
      <c r="F13" s="34">
        <v>510000</v>
      </c>
      <c r="G13" s="170">
        <v>5099</v>
      </c>
      <c r="H13" s="184">
        <f t="shared" si="0"/>
        <v>504901</v>
      </c>
      <c r="I13" s="34">
        <v>510000</v>
      </c>
      <c r="J13" s="190" t="s">
        <v>500</v>
      </c>
      <c r="L13" s="14"/>
    </row>
    <row r="14" spans="1:12" s="99" customFormat="1" ht="13.9" customHeight="1" x14ac:dyDescent="0.2">
      <c r="B14" s="171" t="s">
        <v>245</v>
      </c>
      <c r="C14" s="169" t="s">
        <v>281</v>
      </c>
      <c r="D14" s="34">
        <v>187935</v>
      </c>
      <c r="E14" s="170">
        <v>46554</v>
      </c>
      <c r="F14" s="34">
        <v>187935</v>
      </c>
      <c r="G14" s="170">
        <v>46554</v>
      </c>
      <c r="H14" s="184">
        <f t="shared" si="0"/>
        <v>141381</v>
      </c>
      <c r="I14" s="183">
        <v>187935</v>
      </c>
      <c r="J14" s="191" t="s">
        <v>501</v>
      </c>
      <c r="L14" s="14"/>
    </row>
    <row r="15" spans="1:12" s="99" customFormat="1" ht="13.9" customHeight="1" x14ac:dyDescent="0.2">
      <c r="B15" s="163" t="s">
        <v>65</v>
      </c>
      <c r="C15" s="164" t="s">
        <v>66</v>
      </c>
      <c r="D15" s="34">
        <v>457200</v>
      </c>
      <c r="E15" s="170">
        <v>0</v>
      </c>
      <c r="F15" s="34">
        <v>457200</v>
      </c>
      <c r="G15" s="170">
        <v>0</v>
      </c>
      <c r="H15" s="184">
        <f t="shared" si="0"/>
        <v>457200</v>
      </c>
      <c r="I15" s="34">
        <v>0</v>
      </c>
      <c r="J15" s="124" t="s">
        <v>502</v>
      </c>
      <c r="L15" s="14"/>
    </row>
    <row r="16" spans="1:12" s="99" customFormat="1" ht="25.15" customHeight="1" x14ac:dyDescent="0.2">
      <c r="B16" s="172" t="s">
        <v>246</v>
      </c>
      <c r="C16" s="169" t="s">
        <v>247</v>
      </c>
      <c r="D16" s="34">
        <v>5968000</v>
      </c>
      <c r="E16" s="170">
        <v>0</v>
      </c>
      <c r="F16" s="34">
        <v>5968000</v>
      </c>
      <c r="G16" s="170">
        <v>0</v>
      </c>
      <c r="H16" s="184">
        <f t="shared" si="0"/>
        <v>5968000</v>
      </c>
      <c r="I16" s="193">
        <v>50000</v>
      </c>
      <c r="J16" s="192" t="s">
        <v>503</v>
      </c>
    </row>
    <row r="17" spans="2:10" ht="13.9" customHeight="1" x14ac:dyDescent="0.2">
      <c r="B17" s="133"/>
      <c r="C17" s="173"/>
      <c r="D17" s="33"/>
      <c r="E17" s="81"/>
      <c r="F17" s="33"/>
      <c r="G17" s="81"/>
      <c r="H17" s="174"/>
    </row>
    <row r="18" spans="2:10" s="43" customFormat="1" ht="13.9" customHeight="1" x14ac:dyDescent="0.2">
      <c r="B18" s="67"/>
      <c r="C18" s="17"/>
      <c r="D18" s="73"/>
      <c r="E18" s="66"/>
      <c r="F18" s="73"/>
      <c r="G18" s="66"/>
      <c r="H18" s="73"/>
      <c r="I18" s="70"/>
      <c r="J18" s="69"/>
    </row>
    <row r="19" spans="2:10" s="43" customFormat="1" ht="13.9" customHeight="1" x14ac:dyDescent="0.2">
      <c r="B19" s="62"/>
      <c r="C19" s="21"/>
      <c r="D19" s="83">
        <f t="shared" ref="D19:H19" si="1">SUM(D7:D18)</f>
        <v>25205269</v>
      </c>
      <c r="E19" s="63">
        <f t="shared" si="1"/>
        <v>3993691.7600000002</v>
      </c>
      <c r="F19" s="83">
        <f t="shared" si="1"/>
        <v>24348908</v>
      </c>
      <c r="G19" s="63">
        <f t="shared" si="1"/>
        <v>3137329.98</v>
      </c>
      <c r="H19" s="83">
        <f t="shared" si="1"/>
        <v>21211578.02</v>
      </c>
      <c r="I19" s="63">
        <f>SUM(I7:I18)</f>
        <v>5820670</v>
      </c>
      <c r="J19" s="24"/>
    </row>
    <row r="20" spans="2:10" ht="12.75" x14ac:dyDescent="0.2">
      <c r="B20" s="40"/>
      <c r="C20" s="13"/>
      <c r="D20" s="13"/>
      <c r="E20" s="13"/>
      <c r="F20" s="13"/>
      <c r="G20" s="13"/>
      <c r="H20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B1" zoomScaleNormal="100" workbookViewId="0">
      <selection activeCell="M26" sqref="M26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15" hidden="1" customWidth="1"/>
    <col min="5" max="5" width="15.1640625" style="15" hidden="1" customWidth="1"/>
    <col min="6" max="6" width="13.6640625" style="99" customWidth="1"/>
    <col min="7" max="7" width="13.5" customWidth="1"/>
    <col min="8" max="8" width="13.33203125" customWidth="1"/>
    <col min="9" max="9" width="13.5" customWidth="1"/>
    <col min="10" max="10" width="35" customWidth="1"/>
  </cols>
  <sheetData>
    <row r="1" spans="2:10" s="82" customFormat="1" ht="12.75" x14ac:dyDescent="0.2">
      <c r="B1" s="175" t="s">
        <v>286</v>
      </c>
      <c r="C1" s="85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20" t="s">
        <v>3</v>
      </c>
      <c r="H4" s="19" t="s">
        <v>4</v>
      </c>
      <c r="I4" s="19" t="s">
        <v>104</v>
      </c>
      <c r="J4" s="20" t="s">
        <v>29</v>
      </c>
    </row>
    <row r="5" spans="2:10" ht="25.5" x14ac:dyDescent="0.2">
      <c r="B5" s="21"/>
      <c r="C5" s="21" t="s">
        <v>10</v>
      </c>
      <c r="D5" s="22" t="s">
        <v>183</v>
      </c>
      <c r="E5" s="22" t="s">
        <v>288</v>
      </c>
      <c r="F5" s="140">
        <v>2018</v>
      </c>
      <c r="G5" s="9" t="s">
        <v>287</v>
      </c>
      <c r="H5" s="22" t="s">
        <v>5</v>
      </c>
      <c r="I5" s="22">
        <v>2018</v>
      </c>
      <c r="J5" s="35"/>
    </row>
    <row r="6" spans="2:10" ht="12.75" x14ac:dyDescent="0.2">
      <c r="B6" s="142"/>
      <c r="C6" s="16"/>
      <c r="D6" s="51"/>
      <c r="E6" s="36"/>
      <c r="F6" s="36"/>
      <c r="G6" s="51"/>
      <c r="H6" s="36"/>
      <c r="I6" s="28"/>
      <c r="J6" s="26"/>
    </row>
    <row r="7" spans="2:10" s="99" customFormat="1" ht="12.75" x14ac:dyDescent="0.2">
      <c r="B7" s="143" t="s">
        <v>42</v>
      </c>
      <c r="C7" s="56" t="s">
        <v>43</v>
      </c>
      <c r="D7" s="81">
        <v>0</v>
      </c>
      <c r="E7" s="57">
        <v>121558</v>
      </c>
      <c r="F7" s="57">
        <v>-5192000</v>
      </c>
      <c r="G7" s="81">
        <v>681.6</v>
      </c>
      <c r="H7" s="57">
        <f>SUM(F7-G7)</f>
        <v>-5192681.5999999996</v>
      </c>
      <c r="I7" s="57"/>
      <c r="J7" s="176"/>
    </row>
    <row r="8" spans="2:10" s="99" customFormat="1" ht="12.75" x14ac:dyDescent="0.2">
      <c r="B8" s="143" t="s">
        <v>11</v>
      </c>
      <c r="C8" s="56" t="s">
        <v>248</v>
      </c>
      <c r="D8" s="81">
        <v>0</v>
      </c>
      <c r="E8" s="57">
        <v>-1478417.57</v>
      </c>
      <c r="F8" s="57">
        <v>0</v>
      </c>
      <c r="G8" s="81">
        <v>-412725</v>
      </c>
      <c r="H8" s="57">
        <f t="shared" ref="H8:H17" si="0">SUM(F8-G8)</f>
        <v>412725</v>
      </c>
      <c r="I8" s="57">
        <v>-412725</v>
      </c>
      <c r="J8" s="176">
        <v>1</v>
      </c>
    </row>
    <row r="9" spans="2:10" s="99" customFormat="1" ht="12.75" x14ac:dyDescent="0.2">
      <c r="B9" s="143" t="s">
        <v>249</v>
      </c>
      <c r="C9" s="56" t="s">
        <v>250</v>
      </c>
      <c r="D9" s="81">
        <v>0</v>
      </c>
      <c r="E9" s="57">
        <v>-87162.38</v>
      </c>
      <c r="F9" s="57">
        <v>0</v>
      </c>
      <c r="G9" s="81">
        <v>3860</v>
      </c>
      <c r="H9" s="57">
        <f t="shared" si="0"/>
        <v>-3860</v>
      </c>
      <c r="I9" s="57"/>
      <c r="J9" s="176"/>
    </row>
    <row r="10" spans="2:10" s="99" customFormat="1" ht="12.75" x14ac:dyDescent="0.2">
      <c r="B10" s="143" t="s">
        <v>251</v>
      </c>
      <c r="C10" s="56" t="s">
        <v>152</v>
      </c>
      <c r="D10" s="81">
        <v>0</v>
      </c>
      <c r="E10" s="57">
        <v>-287317.48</v>
      </c>
      <c r="F10" s="57">
        <v>0</v>
      </c>
      <c r="G10" s="81">
        <v>3860</v>
      </c>
      <c r="H10" s="57">
        <f t="shared" si="0"/>
        <v>-3860</v>
      </c>
      <c r="I10" s="57"/>
      <c r="J10" s="176"/>
    </row>
    <row r="11" spans="2:10" s="99" customFormat="1" ht="12.75" x14ac:dyDescent="0.2">
      <c r="B11" s="55" t="s">
        <v>12</v>
      </c>
      <c r="C11" s="56" t="s">
        <v>318</v>
      </c>
      <c r="D11" s="81"/>
      <c r="E11" s="57"/>
      <c r="F11" s="57">
        <v>0</v>
      </c>
      <c r="G11" s="81">
        <v>0</v>
      </c>
      <c r="H11" s="57">
        <v>0</v>
      </c>
      <c r="I11" s="57">
        <v>-319000</v>
      </c>
      <c r="J11" s="176" t="s">
        <v>314</v>
      </c>
    </row>
    <row r="12" spans="2:10" s="99" customFormat="1" ht="12.75" x14ac:dyDescent="0.2">
      <c r="B12" s="55" t="s">
        <v>14</v>
      </c>
      <c r="C12" s="56" t="s">
        <v>319</v>
      </c>
      <c r="D12" s="81"/>
      <c r="E12" s="57"/>
      <c r="F12" s="57">
        <v>0</v>
      </c>
      <c r="G12" s="81">
        <v>0</v>
      </c>
      <c r="H12" s="57">
        <v>0</v>
      </c>
      <c r="I12" s="57">
        <v>-80500</v>
      </c>
      <c r="J12" s="176" t="s">
        <v>316</v>
      </c>
    </row>
    <row r="13" spans="2:10" s="99" customFormat="1" ht="12.75" x14ac:dyDescent="0.2">
      <c r="B13" s="143" t="s">
        <v>17</v>
      </c>
      <c r="C13" s="56" t="s">
        <v>46</v>
      </c>
      <c r="D13" s="81">
        <v>0</v>
      </c>
      <c r="E13" s="57">
        <v>-1238873.1299999999</v>
      </c>
      <c r="F13" s="57">
        <v>0</v>
      </c>
      <c r="G13" s="81">
        <v>-140217.38</v>
      </c>
      <c r="H13" s="57">
        <f t="shared" si="0"/>
        <v>140217.38</v>
      </c>
      <c r="I13" s="57">
        <f>-140217-160000</f>
        <v>-300217</v>
      </c>
      <c r="J13" s="176" t="s">
        <v>315</v>
      </c>
    </row>
    <row r="14" spans="2:10" s="99" customFormat="1" ht="12.75" x14ac:dyDescent="0.2">
      <c r="B14" s="143" t="s">
        <v>20</v>
      </c>
      <c r="C14" s="56" t="s">
        <v>304</v>
      </c>
      <c r="D14" s="81">
        <v>0</v>
      </c>
      <c r="E14" s="57">
        <v>-1385137.86</v>
      </c>
      <c r="F14" s="57">
        <v>0</v>
      </c>
      <c r="G14" s="81">
        <v>-245978.22</v>
      </c>
      <c r="H14" s="57">
        <f t="shared" si="0"/>
        <v>245978.22</v>
      </c>
      <c r="I14" s="57">
        <v>-245978</v>
      </c>
      <c r="J14" s="176">
        <v>1</v>
      </c>
    </row>
    <row r="15" spans="2:10" s="99" customFormat="1" ht="12.75" x14ac:dyDescent="0.2">
      <c r="B15" s="55" t="s">
        <v>21</v>
      </c>
      <c r="C15" s="56" t="s">
        <v>320</v>
      </c>
      <c r="D15" s="81"/>
      <c r="E15" s="57"/>
      <c r="F15" s="57">
        <v>0</v>
      </c>
      <c r="G15" s="81">
        <v>0</v>
      </c>
      <c r="H15" s="57">
        <v>0</v>
      </c>
      <c r="I15" s="57">
        <v>-235100</v>
      </c>
      <c r="J15" s="176" t="s">
        <v>314</v>
      </c>
    </row>
    <row r="16" spans="2:10" s="99" customFormat="1" ht="12.75" x14ac:dyDescent="0.2">
      <c r="B16" s="143" t="s">
        <v>22</v>
      </c>
      <c r="C16" s="56" t="s">
        <v>252</v>
      </c>
      <c r="D16" s="81">
        <v>0</v>
      </c>
      <c r="E16" s="57">
        <v>-953428.44</v>
      </c>
      <c r="F16" s="57">
        <v>0</v>
      </c>
      <c r="G16" s="81">
        <v>3860</v>
      </c>
      <c r="H16" s="57">
        <f t="shared" si="0"/>
        <v>-3860</v>
      </c>
      <c r="I16" s="177" t="s">
        <v>324</v>
      </c>
      <c r="J16" s="176" t="s">
        <v>323</v>
      </c>
    </row>
    <row r="17" spans="2:10" s="99" customFormat="1" ht="12.75" x14ac:dyDescent="0.2">
      <c r="B17" s="143" t="s">
        <v>118</v>
      </c>
      <c r="C17" s="56" t="s">
        <v>317</v>
      </c>
      <c r="D17" s="81">
        <v>0</v>
      </c>
      <c r="E17" s="57">
        <v>-1367036.19</v>
      </c>
      <c r="F17" s="57">
        <v>0</v>
      </c>
      <c r="G17" s="81">
        <v>32710.92</v>
      </c>
      <c r="H17" s="57">
        <f t="shared" si="0"/>
        <v>-32710.92</v>
      </c>
      <c r="I17" s="57">
        <f>-206000-217000</f>
        <v>-423000</v>
      </c>
      <c r="J17" s="176" t="s">
        <v>322</v>
      </c>
    </row>
    <row r="18" spans="2:10" s="99" customFormat="1" ht="12.75" x14ac:dyDescent="0.2">
      <c r="B18" s="143" t="s">
        <v>122</v>
      </c>
      <c r="C18" s="56" t="s">
        <v>123</v>
      </c>
      <c r="D18" s="81">
        <v>0</v>
      </c>
      <c r="E18" s="57">
        <v>-1486541.4</v>
      </c>
      <c r="F18" s="57">
        <v>0</v>
      </c>
      <c r="G18" s="81">
        <v>0</v>
      </c>
      <c r="H18" s="57">
        <f t="shared" ref="H18:H21" si="1">SUM(F18-G18)</f>
        <v>0</v>
      </c>
      <c r="I18" s="57">
        <f>-350000-350000</f>
        <v>-700000</v>
      </c>
      <c r="J18" s="176" t="s">
        <v>321</v>
      </c>
    </row>
    <row r="19" spans="2:10" s="99" customFormat="1" ht="12.75" x14ac:dyDescent="0.2">
      <c r="B19" s="143" t="s">
        <v>305</v>
      </c>
      <c r="C19" s="56" t="s">
        <v>306</v>
      </c>
      <c r="D19" s="81">
        <v>0</v>
      </c>
      <c r="E19" s="57">
        <v>11580</v>
      </c>
      <c r="F19" s="57">
        <v>0</v>
      </c>
      <c r="G19" s="81">
        <v>0</v>
      </c>
      <c r="H19" s="57">
        <f t="shared" si="1"/>
        <v>0</v>
      </c>
      <c r="I19" s="57"/>
      <c r="J19" s="176"/>
    </row>
    <row r="20" spans="2:10" s="99" customFormat="1" ht="12.75" x14ac:dyDescent="0.2">
      <c r="B20" s="143" t="s">
        <v>176</v>
      </c>
      <c r="C20" s="56" t="s">
        <v>253</v>
      </c>
      <c r="D20" s="81">
        <v>0</v>
      </c>
      <c r="E20" s="57">
        <v>-738464.31</v>
      </c>
      <c r="F20" s="57">
        <v>0</v>
      </c>
      <c r="G20" s="81">
        <v>23370.77</v>
      </c>
      <c r="H20" s="57">
        <f t="shared" si="1"/>
        <v>-23370.77</v>
      </c>
      <c r="I20" s="57">
        <v>-452300</v>
      </c>
      <c r="J20" s="176" t="s">
        <v>316</v>
      </c>
    </row>
    <row r="21" spans="2:10" s="99" customFormat="1" ht="12.75" x14ac:dyDescent="0.2">
      <c r="B21" s="143" t="s">
        <v>162</v>
      </c>
      <c r="C21" s="56" t="s">
        <v>282</v>
      </c>
      <c r="D21" s="81">
        <v>0</v>
      </c>
      <c r="E21" s="57">
        <v>4941</v>
      </c>
      <c r="F21" s="57">
        <v>0</v>
      </c>
      <c r="G21" s="81">
        <v>4941</v>
      </c>
      <c r="H21" s="57">
        <f t="shared" si="1"/>
        <v>-4941</v>
      </c>
      <c r="I21" s="57"/>
      <c r="J21" s="176"/>
    </row>
    <row r="22" spans="2:10" s="99" customFormat="1" ht="12.75" x14ac:dyDescent="0.2">
      <c r="B22" s="143"/>
      <c r="C22" s="56" t="s">
        <v>326</v>
      </c>
      <c r="D22" s="81"/>
      <c r="E22" s="57"/>
      <c r="F22" s="57"/>
      <c r="G22" s="81"/>
      <c r="H22" s="57"/>
      <c r="I22" s="57">
        <v>-1000000</v>
      </c>
      <c r="J22" s="176" t="s">
        <v>325</v>
      </c>
    </row>
    <row r="23" spans="2:10" ht="11.45" customHeight="1" x14ac:dyDescent="0.2">
      <c r="B23" s="143" t="s">
        <v>254</v>
      </c>
      <c r="C23" s="56" t="s">
        <v>175</v>
      </c>
      <c r="D23" s="81">
        <v>0</v>
      </c>
      <c r="E23" s="57">
        <v>-1088644.07</v>
      </c>
      <c r="F23" s="57">
        <v>0</v>
      </c>
      <c r="G23" s="81">
        <v>20861.400000000001</v>
      </c>
      <c r="H23" s="57">
        <f>F23-G23</f>
        <v>-20861.400000000001</v>
      </c>
      <c r="I23" s="57"/>
      <c r="J23" s="176"/>
    </row>
    <row r="24" spans="2:10" ht="12.75" x14ac:dyDescent="0.2">
      <c r="B24" s="143" t="s">
        <v>307</v>
      </c>
      <c r="C24" s="56" t="s">
        <v>308</v>
      </c>
      <c r="D24" s="81">
        <v>0</v>
      </c>
      <c r="E24" s="57">
        <v>-8635953.4800000004</v>
      </c>
      <c r="F24" s="57">
        <v>0</v>
      </c>
      <c r="G24" s="81">
        <v>0</v>
      </c>
      <c r="H24" s="57">
        <f t="shared" ref="H24:H28" si="2">F24-G24</f>
        <v>0</v>
      </c>
      <c r="I24" s="57"/>
      <c r="J24" s="176"/>
    </row>
    <row r="25" spans="2:10" ht="12.75" x14ac:dyDescent="0.2">
      <c r="B25" s="143" t="s">
        <v>255</v>
      </c>
      <c r="C25" s="56" t="s">
        <v>256</v>
      </c>
      <c r="D25" s="81">
        <v>0</v>
      </c>
      <c r="E25" s="57">
        <v>-388202.96</v>
      </c>
      <c r="F25" s="57">
        <v>0</v>
      </c>
      <c r="G25" s="81">
        <v>17245.55</v>
      </c>
      <c r="H25" s="57">
        <f t="shared" si="2"/>
        <v>-17245.55</v>
      </c>
      <c r="I25" s="57"/>
      <c r="J25" s="176"/>
    </row>
    <row r="26" spans="2:10" ht="12.75" x14ac:dyDescent="0.2">
      <c r="B26" s="143" t="s">
        <v>309</v>
      </c>
      <c r="C26" s="56" t="s">
        <v>175</v>
      </c>
      <c r="D26" s="81">
        <v>0</v>
      </c>
      <c r="E26" s="57">
        <v>-770100</v>
      </c>
      <c r="F26" s="57">
        <v>0</v>
      </c>
      <c r="G26" s="81">
        <v>0</v>
      </c>
      <c r="H26" s="57">
        <f t="shared" si="2"/>
        <v>0</v>
      </c>
      <c r="I26" s="57"/>
      <c r="J26" s="176"/>
    </row>
    <row r="27" spans="2:10" ht="12.75" x14ac:dyDescent="0.2">
      <c r="B27" s="143" t="s">
        <v>310</v>
      </c>
      <c r="C27" s="56" t="s">
        <v>311</v>
      </c>
      <c r="D27" s="81">
        <v>0</v>
      </c>
      <c r="E27" s="57">
        <v>-989000</v>
      </c>
      <c r="F27" s="57">
        <v>0</v>
      </c>
      <c r="G27" s="81">
        <v>0</v>
      </c>
      <c r="H27" s="57">
        <f t="shared" si="2"/>
        <v>0</v>
      </c>
      <c r="I27" s="57"/>
      <c r="J27" s="176"/>
    </row>
    <row r="28" spans="2:10" s="99" customFormat="1" ht="12.75" x14ac:dyDescent="0.2">
      <c r="B28" s="55" t="s">
        <v>312</v>
      </c>
      <c r="C28" s="56" t="s">
        <v>313</v>
      </c>
      <c r="D28" s="81">
        <v>0</v>
      </c>
      <c r="E28" s="57">
        <v>-233825.5</v>
      </c>
      <c r="F28" s="57">
        <v>0</v>
      </c>
      <c r="G28" s="81">
        <v>0</v>
      </c>
      <c r="H28" s="57">
        <f t="shared" si="2"/>
        <v>0</v>
      </c>
      <c r="I28" s="57"/>
      <c r="J28" s="176"/>
    </row>
    <row r="29" spans="2:10" ht="12.75" x14ac:dyDescent="0.2">
      <c r="B29" s="93"/>
      <c r="C29" s="56"/>
      <c r="D29" s="81"/>
      <c r="E29" s="57"/>
      <c r="F29" s="57"/>
      <c r="G29" s="81"/>
      <c r="H29" s="57"/>
      <c r="I29" s="57"/>
      <c r="J29" s="176"/>
    </row>
    <row r="30" spans="2:10" ht="12.75" x14ac:dyDescent="0.2">
      <c r="B30" s="72"/>
      <c r="C30" s="17"/>
      <c r="D30" s="73"/>
      <c r="E30" s="66"/>
      <c r="F30" s="73"/>
      <c r="G30" s="66"/>
      <c r="H30" s="73"/>
      <c r="I30" s="68"/>
      <c r="J30" s="74"/>
    </row>
    <row r="31" spans="2:10" ht="12.75" x14ac:dyDescent="0.2">
      <c r="B31" s="62"/>
      <c r="C31" s="21"/>
      <c r="D31" s="83">
        <f t="shared" ref="D31:I31" si="3">SUM(D7:D29)</f>
        <v>0</v>
      </c>
      <c r="E31" s="63">
        <f t="shared" si="3"/>
        <v>-20990025.770000003</v>
      </c>
      <c r="F31" s="83">
        <f t="shared" si="3"/>
        <v>-5192000</v>
      </c>
      <c r="G31" s="63">
        <f t="shared" si="3"/>
        <v>-687529.35999999987</v>
      </c>
      <c r="H31" s="83">
        <f t="shared" si="3"/>
        <v>-4504470.6399999997</v>
      </c>
      <c r="I31" s="63">
        <f t="shared" si="3"/>
        <v>-4168820</v>
      </c>
      <c r="J31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opLeftCell="B1" zoomScaleNormal="100" workbookViewId="0">
      <selection activeCell="L33" sqref="L33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5" hidden="1" customWidth="1"/>
    <col min="5" max="5" width="17" style="15" hidden="1" customWidth="1"/>
    <col min="6" max="6" width="19.5" style="99" customWidth="1"/>
    <col min="7" max="7" width="14" customWidth="1"/>
    <col min="8" max="9" width="15.6640625" customWidth="1"/>
    <col min="10" max="10" width="37.5" customWidth="1"/>
  </cols>
  <sheetData>
    <row r="1" spans="2:10" s="82" customFormat="1" ht="12.75" x14ac:dyDescent="0.2">
      <c r="B1" s="175" t="s">
        <v>286</v>
      </c>
      <c r="C1" s="56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2:10" ht="25.5" x14ac:dyDescent="0.2">
      <c r="B5" s="21"/>
      <c r="C5" s="21" t="s">
        <v>23</v>
      </c>
      <c r="D5" s="22" t="s">
        <v>183</v>
      </c>
      <c r="E5" s="22" t="s">
        <v>288</v>
      </c>
      <c r="F5" s="140">
        <v>2018</v>
      </c>
      <c r="G5" s="9" t="s">
        <v>287</v>
      </c>
      <c r="H5" s="22" t="s">
        <v>5</v>
      </c>
      <c r="I5" s="22">
        <v>2018</v>
      </c>
      <c r="J5" s="35"/>
    </row>
    <row r="6" spans="2:10" ht="12.75" x14ac:dyDescent="0.2">
      <c r="B6" s="52"/>
      <c r="C6" s="16"/>
      <c r="D6" s="51"/>
      <c r="E6" s="36"/>
      <c r="F6" s="51"/>
      <c r="G6" s="36"/>
      <c r="H6" s="51"/>
      <c r="I6" s="28"/>
      <c r="J6" s="28"/>
    </row>
    <row r="7" spans="2:10" s="99" customFormat="1" ht="12.75" x14ac:dyDescent="0.2">
      <c r="B7" s="104" t="s">
        <v>47</v>
      </c>
      <c r="C7" s="56" t="s">
        <v>48</v>
      </c>
      <c r="D7" s="81">
        <v>0</v>
      </c>
      <c r="E7" s="57">
        <v>1931947.63</v>
      </c>
      <c r="F7" s="81">
        <v>232152</v>
      </c>
      <c r="G7" s="57">
        <v>222409.37</v>
      </c>
      <c r="H7" s="81">
        <f>SUM(F7-G7)</f>
        <v>9742.6300000000047</v>
      </c>
      <c r="I7" s="57">
        <v>232152</v>
      </c>
      <c r="J7" s="57" t="s">
        <v>505</v>
      </c>
    </row>
    <row r="8" spans="2:10" s="99" customFormat="1" ht="12.75" x14ac:dyDescent="0.2">
      <c r="B8" s="104" t="s">
        <v>11</v>
      </c>
      <c r="C8" s="56" t="s">
        <v>124</v>
      </c>
      <c r="D8" s="81">
        <v>0</v>
      </c>
      <c r="E8" s="57">
        <v>3105761.86</v>
      </c>
      <c r="F8" s="81">
        <v>132673</v>
      </c>
      <c r="G8" s="57">
        <v>94434.33</v>
      </c>
      <c r="H8" s="81">
        <f t="shared" ref="H8:H19" si="0">SUM(F8-G8)</f>
        <v>38238.67</v>
      </c>
      <c r="I8" s="57">
        <v>132673</v>
      </c>
      <c r="J8" s="57" t="s">
        <v>343</v>
      </c>
    </row>
    <row r="9" spans="2:10" s="99" customFormat="1" ht="12.75" x14ac:dyDescent="0.2">
      <c r="B9" s="104" t="s">
        <v>44</v>
      </c>
      <c r="C9" s="56" t="s">
        <v>45</v>
      </c>
      <c r="D9" s="81">
        <v>0</v>
      </c>
      <c r="E9" s="57">
        <v>1325960.22</v>
      </c>
      <c r="F9" s="81">
        <v>476206</v>
      </c>
      <c r="G9" s="57">
        <v>0</v>
      </c>
      <c r="H9" s="81">
        <f t="shared" si="0"/>
        <v>476206</v>
      </c>
      <c r="I9" s="57">
        <v>476206</v>
      </c>
      <c r="J9" s="57" t="s">
        <v>505</v>
      </c>
    </row>
    <row r="10" spans="2:10" s="99" customFormat="1" ht="12.75" x14ac:dyDescent="0.2">
      <c r="B10" s="104" t="s">
        <v>49</v>
      </c>
      <c r="C10" s="56" t="s">
        <v>50</v>
      </c>
      <c r="D10" s="81">
        <v>0</v>
      </c>
      <c r="E10" s="57">
        <v>4404904.84</v>
      </c>
      <c r="F10" s="81">
        <v>1000000</v>
      </c>
      <c r="G10" s="57">
        <v>341743</v>
      </c>
      <c r="H10" s="81">
        <f t="shared" si="0"/>
        <v>658257</v>
      </c>
      <c r="I10" s="57">
        <v>600000</v>
      </c>
      <c r="J10" s="57" t="s">
        <v>343</v>
      </c>
    </row>
    <row r="11" spans="2:10" s="99" customFormat="1" ht="12.75" x14ac:dyDescent="0.2">
      <c r="B11" s="104" t="s">
        <v>51</v>
      </c>
      <c r="C11" s="56" t="s">
        <v>52</v>
      </c>
      <c r="D11" s="81">
        <v>0</v>
      </c>
      <c r="E11" s="57">
        <v>351641.71</v>
      </c>
      <c r="F11" s="81">
        <v>-11000703</v>
      </c>
      <c r="G11" s="57">
        <v>0</v>
      </c>
      <c r="H11" s="81">
        <f t="shared" si="0"/>
        <v>-11000703</v>
      </c>
      <c r="I11" s="57">
        <v>0</v>
      </c>
      <c r="J11" s="57" t="s">
        <v>506</v>
      </c>
    </row>
    <row r="12" spans="2:10" s="99" customFormat="1" ht="12.75" x14ac:dyDescent="0.2">
      <c r="B12" s="104" t="s">
        <v>118</v>
      </c>
      <c r="C12" s="56" t="s">
        <v>121</v>
      </c>
      <c r="D12" s="81">
        <v>0</v>
      </c>
      <c r="E12" s="57">
        <v>2307327.2400000002</v>
      </c>
      <c r="F12" s="81">
        <v>352830</v>
      </c>
      <c r="G12" s="57">
        <v>-39842</v>
      </c>
      <c r="H12" s="81">
        <f t="shared" si="0"/>
        <v>392672</v>
      </c>
      <c r="I12" s="57">
        <v>352830</v>
      </c>
      <c r="J12" s="57" t="s">
        <v>507</v>
      </c>
    </row>
    <row r="13" spans="2:10" s="99" customFormat="1" ht="12.75" x14ac:dyDescent="0.2">
      <c r="B13" s="104" t="s">
        <v>122</v>
      </c>
      <c r="C13" s="56" t="s">
        <v>123</v>
      </c>
      <c r="D13" s="81">
        <v>0</v>
      </c>
      <c r="E13" s="57">
        <v>1631985.58</v>
      </c>
      <c r="F13" s="81">
        <v>1882260</v>
      </c>
      <c r="G13" s="57">
        <v>14245.9</v>
      </c>
      <c r="H13" s="81">
        <f t="shared" si="0"/>
        <v>1868014.1</v>
      </c>
      <c r="I13" s="57">
        <v>1882260</v>
      </c>
      <c r="J13" s="57" t="s">
        <v>505</v>
      </c>
    </row>
    <row r="14" spans="2:10" s="99" customFormat="1" ht="12.75" x14ac:dyDescent="0.2">
      <c r="B14" s="104" t="s">
        <v>176</v>
      </c>
      <c r="C14" s="56" t="s">
        <v>257</v>
      </c>
      <c r="D14" s="81">
        <v>0</v>
      </c>
      <c r="E14" s="57">
        <v>9522964.1899999995</v>
      </c>
      <c r="F14" s="81">
        <v>2686992</v>
      </c>
      <c r="G14" s="57">
        <v>2011296.64</v>
      </c>
      <c r="H14" s="81">
        <f t="shared" si="0"/>
        <v>675695.3600000001</v>
      </c>
      <c r="I14" s="57">
        <v>2686992</v>
      </c>
      <c r="J14" s="57" t="s">
        <v>505</v>
      </c>
    </row>
    <row r="15" spans="2:10" s="99" customFormat="1" ht="12.75" x14ac:dyDescent="0.2">
      <c r="B15" s="104" t="s">
        <v>162</v>
      </c>
      <c r="C15" s="56" t="s">
        <v>163</v>
      </c>
      <c r="D15" s="81">
        <v>4000000</v>
      </c>
      <c r="E15" s="57">
        <v>440180.92</v>
      </c>
      <c r="F15" s="81">
        <v>3901280</v>
      </c>
      <c r="G15" s="57">
        <v>341461</v>
      </c>
      <c r="H15" s="81">
        <f t="shared" si="0"/>
        <v>3559819</v>
      </c>
      <c r="I15" s="57">
        <v>3901280</v>
      </c>
      <c r="J15" s="57" t="s">
        <v>340</v>
      </c>
    </row>
    <row r="16" spans="2:10" s="99" customFormat="1" ht="12.75" x14ac:dyDescent="0.2">
      <c r="B16" s="104" t="s">
        <v>258</v>
      </c>
      <c r="C16" s="56" t="s">
        <v>259</v>
      </c>
      <c r="D16" s="81">
        <v>3000000</v>
      </c>
      <c r="E16" s="57">
        <v>1300271.8999999999</v>
      </c>
      <c r="F16" s="81">
        <v>3000000</v>
      </c>
      <c r="G16" s="57">
        <v>1300271.8999999999</v>
      </c>
      <c r="H16" s="81">
        <f t="shared" si="0"/>
        <v>1699728.1</v>
      </c>
      <c r="I16" s="57">
        <v>3000000</v>
      </c>
      <c r="J16" s="57" t="s">
        <v>508</v>
      </c>
    </row>
    <row r="17" spans="2:10" s="99" customFormat="1" ht="12.75" x14ac:dyDescent="0.2">
      <c r="B17" s="104" t="s">
        <v>283</v>
      </c>
      <c r="C17" s="56" t="s">
        <v>328</v>
      </c>
      <c r="D17" s="81">
        <v>0</v>
      </c>
      <c r="E17" s="57">
        <v>1427638.75</v>
      </c>
      <c r="F17" s="81">
        <v>1433738</v>
      </c>
      <c r="G17" s="57">
        <v>1427638.75</v>
      </c>
      <c r="H17" s="81">
        <f t="shared" si="0"/>
        <v>6099.25</v>
      </c>
      <c r="I17" s="57">
        <v>1433738</v>
      </c>
      <c r="J17" s="57" t="s">
        <v>509</v>
      </c>
    </row>
    <row r="18" spans="2:10" s="99" customFormat="1" ht="12.75" x14ac:dyDescent="0.2">
      <c r="B18" s="104" t="s">
        <v>510</v>
      </c>
      <c r="C18" s="88" t="s">
        <v>329</v>
      </c>
      <c r="D18" s="81"/>
      <c r="E18" s="57"/>
      <c r="F18" s="81">
        <v>1014572</v>
      </c>
      <c r="G18" s="57">
        <v>0</v>
      </c>
      <c r="H18" s="81">
        <f t="shared" si="0"/>
        <v>1014572</v>
      </c>
      <c r="I18" s="184">
        <v>1014572</v>
      </c>
      <c r="J18" s="57"/>
    </row>
    <row r="19" spans="2:10" s="99" customFormat="1" ht="12.75" x14ac:dyDescent="0.2">
      <c r="B19" s="104" t="s">
        <v>54</v>
      </c>
      <c r="C19" s="56" t="s">
        <v>55</v>
      </c>
      <c r="D19" s="81">
        <v>0</v>
      </c>
      <c r="E19" s="57">
        <v>803412.09</v>
      </c>
      <c r="F19" s="81">
        <v>80000</v>
      </c>
      <c r="G19" s="57">
        <v>35777.67</v>
      </c>
      <c r="H19" s="81">
        <f t="shared" si="0"/>
        <v>44222.33</v>
      </c>
      <c r="I19" s="57">
        <v>80000</v>
      </c>
      <c r="J19" s="57" t="s">
        <v>505</v>
      </c>
    </row>
    <row r="20" spans="2:10" ht="12.75" x14ac:dyDescent="0.2">
      <c r="B20" s="141"/>
      <c r="D20" s="101"/>
      <c r="E20" s="102"/>
      <c r="F20" s="101"/>
      <c r="G20" s="102"/>
      <c r="H20" s="81"/>
      <c r="I20" s="33"/>
      <c r="J20" s="33"/>
    </row>
    <row r="21" spans="2:10" ht="12.75" x14ac:dyDescent="0.2">
      <c r="B21" s="67"/>
      <c r="C21" s="17"/>
      <c r="D21" s="66"/>
      <c r="E21" s="73"/>
      <c r="F21" s="66"/>
      <c r="G21" s="73"/>
      <c r="H21" s="66"/>
      <c r="I21" s="75"/>
      <c r="J21" s="74"/>
    </row>
    <row r="22" spans="2:10" ht="12.75" x14ac:dyDescent="0.2">
      <c r="B22" s="62"/>
      <c r="C22" s="21"/>
      <c r="D22" s="63">
        <f t="shared" ref="D22:I22" si="1">SUM(D7:D21)</f>
        <v>7000000</v>
      </c>
      <c r="E22" s="63">
        <f t="shared" si="1"/>
        <v>28553996.930000003</v>
      </c>
      <c r="F22" s="63">
        <f t="shared" si="1"/>
        <v>5192000</v>
      </c>
      <c r="G22" s="63">
        <f t="shared" si="1"/>
        <v>5749436.5599999996</v>
      </c>
      <c r="H22" s="63">
        <f t="shared" si="1"/>
        <v>-557436.55999999924</v>
      </c>
      <c r="I22" s="63">
        <f t="shared" si="1"/>
        <v>15792703</v>
      </c>
      <c r="J22" s="35"/>
    </row>
    <row r="23" spans="2:10" ht="12.75" x14ac:dyDescent="0.2">
      <c r="B23" s="99"/>
      <c r="C23" s="13"/>
      <c r="D23" s="99"/>
      <c r="E23" s="99"/>
      <c r="G23" s="99"/>
      <c r="H23" s="99"/>
      <c r="I23" s="99"/>
      <c r="J23" s="99"/>
    </row>
    <row r="24" spans="2:10" ht="12.75" x14ac:dyDescent="0.2">
      <c r="B24" s="99"/>
      <c r="C24" s="13"/>
      <c r="D24" s="99"/>
      <c r="E24" s="99"/>
      <c r="G24" s="99"/>
      <c r="H24" s="99"/>
      <c r="I24" s="99"/>
      <c r="J24" s="99"/>
    </row>
    <row r="25" spans="2:10" ht="12.75" x14ac:dyDescent="0.2">
      <c r="B25" s="99"/>
      <c r="C25" s="13"/>
      <c r="D25" s="99"/>
      <c r="E25" s="99"/>
      <c r="G25" s="99"/>
      <c r="H25" s="99"/>
      <c r="I25" s="99"/>
      <c r="J25" s="99"/>
    </row>
    <row r="26" spans="2:10" ht="12.75" x14ac:dyDescent="0.2">
      <c r="B26" s="56" t="s">
        <v>263</v>
      </c>
      <c r="C26" s="56"/>
      <c r="D26" s="56"/>
      <c r="E26" s="99"/>
      <c r="G26" s="99"/>
      <c r="H26" s="99"/>
      <c r="I26" s="99"/>
      <c r="J26" s="99"/>
    </row>
    <row r="27" spans="2:10" x14ac:dyDescent="0.2">
      <c r="B27" s="99"/>
      <c r="C27" s="71"/>
      <c r="D27" s="99"/>
      <c r="E27" s="99"/>
      <c r="G27" s="99"/>
      <c r="H27" s="99"/>
      <c r="I27" s="99"/>
      <c r="J27" s="99"/>
    </row>
    <row r="28" spans="2:10" ht="12.75" x14ac:dyDescent="0.2">
      <c r="B28" s="17"/>
      <c r="C28" s="17" t="s">
        <v>165</v>
      </c>
      <c r="D28" s="19" t="s">
        <v>0</v>
      </c>
      <c r="E28" s="17" t="s">
        <v>1</v>
      </c>
      <c r="F28" s="20" t="s">
        <v>2</v>
      </c>
      <c r="G28" s="19" t="s">
        <v>3</v>
      </c>
      <c r="H28" s="19" t="s">
        <v>4</v>
      </c>
      <c r="I28" s="19" t="s">
        <v>104</v>
      </c>
      <c r="J28" s="20" t="s">
        <v>29</v>
      </c>
    </row>
    <row r="29" spans="2:10" ht="25.5" x14ac:dyDescent="0.2">
      <c r="B29" s="21"/>
      <c r="C29" s="21" t="s">
        <v>166</v>
      </c>
      <c r="D29" s="22" t="s">
        <v>183</v>
      </c>
      <c r="E29" s="22" t="s">
        <v>288</v>
      </c>
      <c r="F29" s="140">
        <v>2018</v>
      </c>
      <c r="G29" s="9" t="s">
        <v>287</v>
      </c>
      <c r="H29" s="22" t="s">
        <v>5</v>
      </c>
      <c r="I29" s="22">
        <v>2018</v>
      </c>
      <c r="J29" s="35"/>
    </row>
    <row r="30" spans="2:10" ht="12.75" x14ac:dyDescent="0.2">
      <c r="B30" s="94"/>
      <c r="C30" s="16"/>
      <c r="D30" s="51"/>
      <c r="E30" s="36"/>
      <c r="F30" s="51"/>
      <c r="G30" s="36"/>
      <c r="H30" s="51"/>
      <c r="I30" s="227"/>
      <c r="J30" s="28"/>
    </row>
    <row r="31" spans="2:10" s="99" customFormat="1" ht="12.75" x14ac:dyDescent="0.2">
      <c r="B31" s="105" t="s">
        <v>11</v>
      </c>
      <c r="C31" s="56" t="s">
        <v>124</v>
      </c>
      <c r="D31" s="81">
        <v>0</v>
      </c>
      <c r="E31" s="57">
        <v>466767.65</v>
      </c>
      <c r="F31" s="81">
        <v>-545705</v>
      </c>
      <c r="G31" s="57">
        <v>-78938</v>
      </c>
      <c r="H31" s="81">
        <f t="shared" ref="H31:H48" si="2">SUM(F31-G31)</f>
        <v>-466767</v>
      </c>
      <c r="I31" s="184">
        <v>-78938</v>
      </c>
      <c r="J31" s="30"/>
    </row>
    <row r="32" spans="2:10" s="99" customFormat="1" ht="12.75" x14ac:dyDescent="0.2">
      <c r="B32" s="105" t="s">
        <v>44</v>
      </c>
      <c r="C32" s="56" t="s">
        <v>45</v>
      </c>
      <c r="D32" s="81">
        <v>0</v>
      </c>
      <c r="E32" s="57">
        <v>819835.74</v>
      </c>
      <c r="F32" s="81">
        <v>-819836</v>
      </c>
      <c r="G32" s="57">
        <v>0</v>
      </c>
      <c r="H32" s="81">
        <f t="shared" si="2"/>
        <v>-819836</v>
      </c>
      <c r="I32" s="184">
        <v>0</v>
      </c>
      <c r="J32" s="30"/>
    </row>
    <row r="33" spans="2:10" s="99" customFormat="1" ht="12.75" x14ac:dyDescent="0.2">
      <c r="B33" s="105" t="s">
        <v>12</v>
      </c>
      <c r="C33" s="56" t="s">
        <v>155</v>
      </c>
      <c r="D33" s="81">
        <v>0</v>
      </c>
      <c r="E33" s="57">
        <v>591703.18999999994</v>
      </c>
      <c r="F33" s="81">
        <v>-591703</v>
      </c>
      <c r="G33" s="57">
        <v>0</v>
      </c>
      <c r="H33" s="81">
        <f t="shared" si="2"/>
        <v>-591703</v>
      </c>
      <c r="I33" s="184">
        <v>0</v>
      </c>
      <c r="J33" s="30"/>
    </row>
    <row r="34" spans="2:10" s="99" customFormat="1" ht="12.75" x14ac:dyDescent="0.2">
      <c r="B34" s="105" t="s">
        <v>13</v>
      </c>
      <c r="C34" s="56" t="s">
        <v>153</v>
      </c>
      <c r="D34" s="81">
        <v>0</v>
      </c>
      <c r="E34" s="57">
        <v>318609.40999999997</v>
      </c>
      <c r="F34" s="81">
        <v>-318609</v>
      </c>
      <c r="G34" s="57">
        <v>0</v>
      </c>
      <c r="H34" s="81">
        <f t="shared" si="2"/>
        <v>-318609</v>
      </c>
      <c r="I34" s="184">
        <v>0</v>
      </c>
      <c r="J34" s="30"/>
    </row>
    <row r="35" spans="2:10" s="99" customFormat="1" ht="12.75" x14ac:dyDescent="0.2">
      <c r="B35" s="105" t="s">
        <v>14</v>
      </c>
      <c r="C35" s="56" t="s">
        <v>156</v>
      </c>
      <c r="D35" s="81">
        <v>0</v>
      </c>
      <c r="E35" s="57">
        <v>465955.63</v>
      </c>
      <c r="F35" s="81">
        <v>-465955</v>
      </c>
      <c r="G35" s="57">
        <v>0</v>
      </c>
      <c r="H35" s="81">
        <f t="shared" si="2"/>
        <v>-465955</v>
      </c>
      <c r="I35" s="184">
        <v>0</v>
      </c>
      <c r="J35" s="30"/>
    </row>
    <row r="36" spans="2:10" s="99" customFormat="1" ht="12.75" x14ac:dyDescent="0.2">
      <c r="B36" s="105" t="s">
        <v>15</v>
      </c>
      <c r="C36" s="56" t="s">
        <v>157</v>
      </c>
      <c r="D36" s="81">
        <v>0</v>
      </c>
      <c r="E36" s="57">
        <v>185708.26</v>
      </c>
      <c r="F36" s="81">
        <v>-185708</v>
      </c>
      <c r="G36" s="57">
        <v>0</v>
      </c>
      <c r="H36" s="81">
        <f t="shared" si="2"/>
        <v>-185708</v>
      </c>
      <c r="I36" s="184">
        <v>0</v>
      </c>
      <c r="J36" s="30"/>
    </row>
    <row r="37" spans="2:10" s="99" customFormat="1" ht="12.75" x14ac:dyDescent="0.2">
      <c r="B37" s="105" t="s">
        <v>16</v>
      </c>
      <c r="C37" s="56" t="s">
        <v>158</v>
      </c>
      <c r="D37" s="81">
        <v>0</v>
      </c>
      <c r="E37" s="57">
        <v>374160.17</v>
      </c>
      <c r="F37" s="81">
        <v>-374160</v>
      </c>
      <c r="G37" s="57">
        <v>0</v>
      </c>
      <c r="H37" s="81">
        <f t="shared" si="2"/>
        <v>-374160</v>
      </c>
      <c r="I37" s="184">
        <v>0</v>
      </c>
      <c r="J37" s="30"/>
    </row>
    <row r="38" spans="2:10" s="99" customFormat="1" ht="12.75" x14ac:dyDescent="0.2">
      <c r="B38" s="105" t="s">
        <v>17</v>
      </c>
      <c r="C38" s="56" t="s">
        <v>46</v>
      </c>
      <c r="D38" s="81">
        <v>0</v>
      </c>
      <c r="E38" s="57">
        <v>536916.5</v>
      </c>
      <c r="F38" s="81">
        <v>-598554</v>
      </c>
      <c r="G38" s="57">
        <v>-61638</v>
      </c>
      <c r="H38" s="81">
        <f t="shared" si="2"/>
        <v>-536916</v>
      </c>
      <c r="I38" s="184">
        <v>-61638</v>
      </c>
      <c r="J38" s="30"/>
    </row>
    <row r="39" spans="2:10" s="99" customFormat="1" ht="12.75" x14ac:dyDescent="0.2">
      <c r="B39" s="105" t="s">
        <v>18</v>
      </c>
      <c r="C39" s="56" t="s">
        <v>154</v>
      </c>
      <c r="D39" s="81">
        <v>0</v>
      </c>
      <c r="E39" s="57">
        <v>66901.56</v>
      </c>
      <c r="F39" s="81">
        <v>-66902</v>
      </c>
      <c r="G39" s="57">
        <v>0</v>
      </c>
      <c r="H39" s="81">
        <f t="shared" si="2"/>
        <v>-66902</v>
      </c>
      <c r="I39" s="184">
        <v>0</v>
      </c>
      <c r="J39" s="30"/>
    </row>
    <row r="40" spans="2:10" s="99" customFormat="1" ht="12.75" x14ac:dyDescent="0.2">
      <c r="B40" s="105" t="s">
        <v>19</v>
      </c>
      <c r="C40" s="56" t="s">
        <v>159</v>
      </c>
      <c r="D40" s="81">
        <v>0</v>
      </c>
      <c r="E40" s="57">
        <v>4347.0600000000004</v>
      </c>
      <c r="F40" s="81">
        <v>-4347</v>
      </c>
      <c r="G40" s="57">
        <v>0</v>
      </c>
      <c r="H40" s="81">
        <f t="shared" si="2"/>
        <v>-4347</v>
      </c>
      <c r="I40" s="184">
        <v>0</v>
      </c>
      <c r="J40" s="30"/>
    </row>
    <row r="41" spans="2:10" s="99" customFormat="1" ht="12.75" x14ac:dyDescent="0.2">
      <c r="B41" s="105" t="s">
        <v>20</v>
      </c>
      <c r="C41" s="56" t="s">
        <v>160</v>
      </c>
      <c r="D41" s="81">
        <v>0</v>
      </c>
      <c r="E41" s="57">
        <v>1607102.86</v>
      </c>
      <c r="F41" s="81">
        <v>-1670541</v>
      </c>
      <c r="G41" s="57">
        <v>-63438</v>
      </c>
      <c r="H41" s="81">
        <f t="shared" si="2"/>
        <v>-1607103</v>
      </c>
      <c r="I41" s="184">
        <v>-63438</v>
      </c>
      <c r="J41" s="30"/>
    </row>
    <row r="42" spans="2:10" s="99" customFormat="1" ht="12.75" x14ac:dyDescent="0.2">
      <c r="B42" s="105" t="s">
        <v>21</v>
      </c>
      <c r="C42" s="56" t="s">
        <v>161</v>
      </c>
      <c r="D42" s="81">
        <v>0</v>
      </c>
      <c r="E42" s="57">
        <v>1121557.44</v>
      </c>
      <c r="F42" s="81">
        <v>-1121557</v>
      </c>
      <c r="G42" s="57">
        <v>0</v>
      </c>
      <c r="H42" s="81">
        <f t="shared" si="2"/>
        <v>-1121557</v>
      </c>
      <c r="I42" s="184">
        <v>0</v>
      </c>
      <c r="J42" s="30"/>
    </row>
    <row r="43" spans="2:10" s="99" customFormat="1" ht="12.75" x14ac:dyDescent="0.2">
      <c r="B43" s="105" t="s">
        <v>22</v>
      </c>
      <c r="C43" s="56" t="s">
        <v>119</v>
      </c>
      <c r="D43" s="81">
        <v>0</v>
      </c>
      <c r="E43" s="57">
        <v>-233898.7</v>
      </c>
      <c r="F43" s="81">
        <v>233898</v>
      </c>
      <c r="G43" s="57">
        <v>0</v>
      </c>
      <c r="H43" s="81">
        <f t="shared" si="2"/>
        <v>233898</v>
      </c>
      <c r="I43" s="184">
        <v>0</v>
      </c>
      <c r="J43" s="30"/>
    </row>
    <row r="44" spans="2:10" s="99" customFormat="1" ht="12.75" x14ac:dyDescent="0.2">
      <c r="B44" s="105" t="s">
        <v>24</v>
      </c>
      <c r="C44" s="56" t="s">
        <v>53</v>
      </c>
      <c r="D44" s="81">
        <v>0</v>
      </c>
      <c r="E44" s="57">
        <v>-48491.9</v>
      </c>
      <c r="F44" s="81">
        <v>48492</v>
      </c>
      <c r="G44" s="57">
        <v>0</v>
      </c>
      <c r="H44" s="81">
        <f t="shared" si="2"/>
        <v>48492</v>
      </c>
      <c r="I44" s="184">
        <v>0</v>
      </c>
      <c r="J44" s="30"/>
    </row>
    <row r="45" spans="2:10" s="99" customFormat="1" ht="12.75" x14ac:dyDescent="0.2">
      <c r="B45" s="105" t="s">
        <v>67</v>
      </c>
      <c r="C45" s="56" t="s">
        <v>120</v>
      </c>
      <c r="D45" s="81">
        <v>0</v>
      </c>
      <c r="E45" s="57">
        <v>170135.7</v>
      </c>
      <c r="F45" s="81">
        <v>-170136</v>
      </c>
      <c r="G45" s="57">
        <v>0</v>
      </c>
      <c r="H45" s="81">
        <f t="shared" si="2"/>
        <v>-170136</v>
      </c>
      <c r="I45" s="184">
        <v>0</v>
      </c>
      <c r="J45" s="30"/>
    </row>
    <row r="46" spans="2:10" s="99" customFormat="1" ht="12.75" x14ac:dyDescent="0.2">
      <c r="B46" s="105" t="s">
        <v>118</v>
      </c>
      <c r="C46" s="56" t="s">
        <v>121</v>
      </c>
      <c r="D46" s="81">
        <v>0</v>
      </c>
      <c r="E46" s="57">
        <v>641826</v>
      </c>
      <c r="F46" s="81">
        <v>-641826</v>
      </c>
      <c r="G46" s="57">
        <v>0</v>
      </c>
      <c r="H46" s="81">
        <f t="shared" si="2"/>
        <v>-641826</v>
      </c>
      <c r="I46" s="184">
        <v>0</v>
      </c>
      <c r="J46" s="30"/>
    </row>
    <row r="47" spans="2:10" s="99" customFormat="1" ht="12.75" x14ac:dyDescent="0.2">
      <c r="B47" s="105" t="s">
        <v>122</v>
      </c>
      <c r="C47" s="56" t="s">
        <v>123</v>
      </c>
      <c r="D47" s="81">
        <v>0</v>
      </c>
      <c r="E47" s="57">
        <v>899742.3</v>
      </c>
      <c r="F47" s="81">
        <v>-899742</v>
      </c>
      <c r="G47" s="57">
        <v>0</v>
      </c>
      <c r="H47" s="81">
        <f t="shared" si="2"/>
        <v>-899742</v>
      </c>
      <c r="I47" s="184">
        <v>0</v>
      </c>
      <c r="J47" s="30"/>
    </row>
    <row r="48" spans="2:10" s="99" customFormat="1" ht="12.75" x14ac:dyDescent="0.2">
      <c r="B48" s="105" t="s">
        <v>176</v>
      </c>
      <c r="C48" s="56" t="s">
        <v>260</v>
      </c>
      <c r="D48" s="81">
        <v>0</v>
      </c>
      <c r="E48" s="57">
        <v>1923850</v>
      </c>
      <c r="F48" s="81">
        <v>-563850</v>
      </c>
      <c r="G48" s="57">
        <v>1360000</v>
      </c>
      <c r="H48" s="81">
        <f t="shared" si="2"/>
        <v>-1923850</v>
      </c>
      <c r="I48" s="184">
        <v>1360000</v>
      </c>
      <c r="J48" s="30"/>
    </row>
    <row r="49" spans="2:10" ht="12.75" x14ac:dyDescent="0.2">
      <c r="B49" s="95"/>
      <c r="C49" s="88"/>
      <c r="D49" s="101"/>
      <c r="E49" s="102"/>
      <c r="F49" s="81"/>
      <c r="G49" s="102"/>
      <c r="H49" s="101"/>
      <c r="I49" s="228"/>
      <c r="J49" s="229"/>
    </row>
    <row r="50" spans="2:10" ht="12.75" x14ac:dyDescent="0.2">
      <c r="B50" s="67"/>
      <c r="C50" s="17"/>
      <c r="D50" s="66"/>
      <c r="E50" s="66"/>
      <c r="F50" s="66"/>
      <c r="G50" s="66"/>
      <c r="H50" s="66"/>
      <c r="I50" s="68"/>
      <c r="J50" s="69"/>
    </row>
    <row r="51" spans="2:10" ht="12.75" x14ac:dyDescent="0.2">
      <c r="B51" s="62"/>
      <c r="C51" s="21"/>
      <c r="D51" s="63">
        <f>SUM(D31:D50)</f>
        <v>0</v>
      </c>
      <c r="E51" s="63">
        <f>SUM(E31:E50)</f>
        <v>9912728.870000001</v>
      </c>
      <c r="F51" s="63">
        <f>SUM(F31:F50)</f>
        <v>-8756741</v>
      </c>
      <c r="G51" s="63">
        <f>SUM(G31:G50)</f>
        <v>1155986</v>
      </c>
      <c r="H51" s="63">
        <f>SUM(H31:H50)</f>
        <v>-9912727</v>
      </c>
      <c r="I51" s="63">
        <v>1155986</v>
      </c>
      <c r="J51" s="21"/>
    </row>
    <row r="52" spans="2:10" x14ac:dyDescent="0.2">
      <c r="B52" s="99"/>
      <c r="C52" s="99"/>
      <c r="D52" s="14"/>
      <c r="E52" s="14"/>
      <c r="F52" s="14"/>
      <c r="G52" s="14"/>
      <c r="H52" s="14"/>
      <c r="I52" s="14"/>
      <c r="J52" s="99"/>
    </row>
    <row r="53" spans="2:10" ht="15.75" x14ac:dyDescent="0.25">
      <c r="B53" s="230" t="s">
        <v>167</v>
      </c>
      <c r="C53" s="231"/>
      <c r="D53" s="90">
        <f t="shared" ref="D53:I53" si="3">D22+D51</f>
        <v>7000000</v>
      </c>
      <c r="E53" s="90">
        <f t="shared" si="3"/>
        <v>38466725.800000004</v>
      </c>
      <c r="F53" s="90">
        <f t="shared" si="3"/>
        <v>-3564741</v>
      </c>
      <c r="G53" s="90">
        <f t="shared" si="3"/>
        <v>6905422.5599999996</v>
      </c>
      <c r="H53" s="90">
        <f t="shared" si="3"/>
        <v>-10470163.559999999</v>
      </c>
      <c r="I53" s="90">
        <f t="shared" si="3"/>
        <v>16948689</v>
      </c>
      <c r="J53" s="124"/>
    </row>
  </sheetData>
  <mergeCells count="1">
    <mergeCell ref="B53:C53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132879/18</EnclosureFileNumber>
    <MeetingStartDate xmlns="d08b57ff-b9b7-4581-975d-98f87b579a51">2018-10-03T10:30:00+00:00</MeetingStartDate>
    <AgendaId xmlns="d08b57ff-b9b7-4581-975d-98f87b579a51">8886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3003749</FusionId>
    <DocumentType xmlns="d08b57ff-b9b7-4581-975d-98f87b579a51"/>
    <AgendaAccessLevelName xmlns="d08b57ff-b9b7-4581-975d-98f87b579a51">Åben</AgendaAccessLevelName>
    <UNC xmlns="d08b57ff-b9b7-4581-975d-98f87b579a51">2739085</UNC>
    <MeetingDateAndTime xmlns="d08b57ff-b9b7-4581-975d-98f87b579a51">03-10-2018 fra 12:30 - 16:30</MeetingDateAndTime>
    <MeetingTitle xmlns="d08b57ff-b9b7-4581-975d-98f87b579a51">03-10-2018</MeetingTitle>
    <MeetingEndDate xmlns="d08b57ff-b9b7-4581-975d-98f87b579a51">2018-10-03T14:30:00+00:00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FC943677-EC08-40E6-A8E0-955D34005ABB}"/>
</file>

<file path=customXml/itemProps2.xml><?xml version="1.0" encoding="utf-8"?>
<ds:datastoreItem xmlns:ds="http://schemas.openxmlformats.org/officeDocument/2006/customXml" ds:itemID="{A61010DB-B313-4BA8-9EC5-F5D988179A56}"/>
</file>

<file path=customXml/itemProps3.xml><?xml version="1.0" encoding="utf-8"?>
<ds:datastoreItem xmlns:ds="http://schemas.openxmlformats.org/officeDocument/2006/customXml" ds:itemID="{F0C58BA3-FC7C-4C75-94AC-BA8D12BB4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  <vt:lpstr>'2 Plan og Teknik'!Udskriftsområde</vt:lpstr>
      <vt:lpstr>'2 Plan og Teknik'!Udskriftstitler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ØKE-03-10-2018 - Bilag 242.01 Anlæg pr 31082018 - Samtlige udvalg - Budgetopfølgning</dc:title>
  <dc:creator>Tajma Demirovic</dc:creator>
  <cp:lastModifiedBy>Johann Nielsen</cp:lastModifiedBy>
  <cp:lastPrinted>2018-09-25T09:44:14Z</cp:lastPrinted>
  <dcterms:created xsi:type="dcterms:W3CDTF">2015-05-07T13:39:22Z</dcterms:created>
  <dcterms:modified xsi:type="dcterms:W3CDTF">2018-09-25T19:46:31Z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